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darikçi &amp; Çek Takibi" sheetId="1" r:id="rId5"/>
    <sheet state="visible" name="Banka Takibi" sheetId="2" r:id="rId6"/>
    <sheet state="visible" name="Kredi Kart Ödemeleri" sheetId="3" r:id="rId7"/>
    <sheet state="visible" name="Aylık Ödemeler" sheetId="4" r:id="rId8"/>
    <sheet state="visible" name="Aylık Takvim" sheetId="5" r:id="rId9"/>
    <sheet state="visible" name="Dashboard" sheetId="6" r:id="rId10"/>
    <sheet state="visible" name="Tüm Ödemeler" sheetId="7" r:id="rId11"/>
    <sheet state="visible" name="KULLANIM KILAVUZU" sheetId="8" r:id="rId12"/>
  </sheets>
  <definedNames/>
  <calcPr/>
</workbook>
</file>

<file path=xl/sharedStrings.xml><?xml version="1.0" encoding="utf-8"?>
<sst xmlns="http://schemas.openxmlformats.org/spreadsheetml/2006/main" count="284" uniqueCount="191">
  <si>
    <t>TEDARİKÇİ BORÇLARI</t>
  </si>
  <si>
    <t>No</t>
  </si>
  <si>
    <t>Tedarikçi Adı</t>
  </si>
  <si>
    <t>Fatura/İrsaliye No</t>
  </si>
  <si>
    <t>Tutar (TL)</t>
  </si>
  <si>
    <t>Vade Tarihi</t>
  </si>
  <si>
    <t>Açıklama</t>
  </si>
  <si>
    <t>Durum</t>
  </si>
  <si>
    <t>ATİ GEOTEKNİK</t>
  </si>
  <si>
    <t>ödeme talep etti</t>
  </si>
  <si>
    <t>BTM Makina - Muhammet AÇIKGÖZ</t>
  </si>
  <si>
    <t>ÖDEME TALEP ETTİ</t>
  </si>
  <si>
    <t>Can Makina - Fikret Öztürk</t>
  </si>
  <si>
    <t>Can Teknik Makina</t>
  </si>
  <si>
    <t>Çetin DÜZ - Bestchem</t>
  </si>
  <si>
    <t>Çözüm Laboratuvar</t>
  </si>
  <si>
    <t>son gelen ekstre</t>
  </si>
  <si>
    <t>ÇTM Derece Sağlık</t>
  </si>
  <si>
    <t>Derece OSGB</t>
  </si>
  <si>
    <t>EROL KAYA - Mali Müşavir</t>
  </si>
  <si>
    <t>FURKAN SONDAJ</t>
  </si>
  <si>
    <t>Hasan Usta (ASLAN)</t>
  </si>
  <si>
    <t>Hüseyin DANACI</t>
  </si>
  <si>
    <t>İskender Sevencan Sondaj</t>
  </si>
  <si>
    <t>KAV Oto Hidrolik yağ</t>
  </si>
  <si>
    <t>Okan ÜÇÖZ</t>
  </si>
  <si>
    <t>eski borç.ödenmesi gerekiyor</t>
  </si>
  <si>
    <t>ÖNCÜ OTOMASYON</t>
  </si>
  <si>
    <t>YER TEKNİK ORKUN</t>
  </si>
  <si>
    <t>YEŞİLLER TEKNİK</t>
  </si>
  <si>
    <t>ödeme talep ediyor</t>
  </si>
  <si>
    <t>VERİLEN ÇEKLER</t>
  </si>
  <si>
    <t>Banka Adı</t>
  </si>
  <si>
    <t>CENSAN SONDAJ</t>
  </si>
  <si>
    <t>AKBANK</t>
  </si>
  <si>
    <t>YEŞİLLER PNÖMATİK</t>
  </si>
  <si>
    <t>HALK B</t>
  </si>
  <si>
    <t>KAV OTO Hidrolik Yağ</t>
  </si>
  <si>
    <t>ZİRAAT B</t>
  </si>
  <si>
    <t>Furkan Sondaj Ekipmanları</t>
  </si>
  <si>
    <t>İŞ BANK</t>
  </si>
  <si>
    <t>ALINAN ÇEKLER</t>
  </si>
  <si>
    <t>Müşteri Adı</t>
  </si>
  <si>
    <t>MUHAMMET BAHÇE</t>
  </si>
  <si>
    <t>ALL MİMARLIK MEHMET MERİÇ</t>
  </si>
  <si>
    <t>DENİZBANK</t>
  </si>
  <si>
    <t>MURAT YILDIZ</t>
  </si>
  <si>
    <t>QNB</t>
  </si>
  <si>
    <t>KREDİLİ MEVDUAT HESABI (KMH)</t>
  </si>
  <si>
    <t>Limit (TL)</t>
  </si>
  <si>
    <t>Kullanılan Borç (TL)</t>
  </si>
  <si>
    <t>Kullanılabilir (TL)</t>
  </si>
  <si>
    <t>Güncelleme Tarihi</t>
  </si>
  <si>
    <t>HALK BANK-BİREYSEL</t>
  </si>
  <si>
    <t>HALK BANK-TİCARİ</t>
  </si>
  <si>
    <t>GARANTİ BANK</t>
  </si>
  <si>
    <t>ZİRAAT BANK</t>
  </si>
  <si>
    <t>YAPI KREDİ</t>
  </si>
  <si>
    <t>TOPLAM :</t>
  </si>
  <si>
    <t>GAYRİ NAKDİ KREDİLER (BCH - Teminat Mektupları)</t>
  </si>
  <si>
    <t>Kredi No/Açıklama</t>
  </si>
  <si>
    <t>AKBANK-BCH</t>
  </si>
  <si>
    <t>ZİRAAT BANK-BCH</t>
  </si>
  <si>
    <t>HALK BANK-BCH</t>
  </si>
  <si>
    <t>AYLIK EŞİT TAKSİTLİ KREDİLER</t>
  </si>
  <si>
    <t>Kredi Adı</t>
  </si>
  <si>
    <t>Toplam Kredi Tutarı (TL)</t>
  </si>
  <si>
    <t>Aylık Taksit (TL)</t>
  </si>
  <si>
    <t>Ödeme Günü</t>
  </si>
  <si>
    <t>Başlangıç Ayı</t>
  </si>
  <si>
    <t>Bitiş Ayı</t>
  </si>
  <si>
    <t>İŞ BANKASI</t>
  </si>
  <si>
    <t>HALK BANKASI</t>
  </si>
  <si>
    <t>KREDİ KARTI ÖDEMELERİ</t>
  </si>
  <si>
    <t>Sıra No</t>
  </si>
  <si>
    <t>Banka</t>
  </si>
  <si>
    <t>Kart Adı</t>
  </si>
  <si>
    <t>Kart No</t>
  </si>
  <si>
    <t>Hesap Kesim Günü</t>
  </si>
  <si>
    <t>Son Ödeme Günü</t>
  </si>
  <si>
    <t>Asgari (Dönem Sonu)</t>
  </si>
  <si>
    <t>Ocak 2026</t>
  </si>
  <si>
    <t>Şubat 2026</t>
  </si>
  <si>
    <t>Mart 2026</t>
  </si>
  <si>
    <t>Nisan 2026</t>
  </si>
  <si>
    <t>Mayıs 2026</t>
  </si>
  <si>
    <t>Haziran 2026</t>
  </si>
  <si>
    <t>Temmuz 2026</t>
  </si>
  <si>
    <t>Ağustos 2026</t>
  </si>
  <si>
    <t>Eylül 2026</t>
  </si>
  <si>
    <t>Ekim 2026</t>
  </si>
  <si>
    <t>Kasım 2026</t>
  </si>
  <si>
    <t>Aralık 2026</t>
  </si>
  <si>
    <t>Kredi Kartı</t>
  </si>
  <si>
    <t>AYLIK ÖDEMELER (Her ay tekrarlanan ama tutar değişken ödemeler)</t>
  </si>
  <si>
    <t>Ödeme Adı</t>
  </si>
  <si>
    <t>KDV</t>
  </si>
  <si>
    <t>BELİRSİZ</t>
  </si>
  <si>
    <t>SGK</t>
  </si>
  <si>
    <t>Vergi</t>
  </si>
  <si>
    <t>Kira</t>
  </si>
  <si>
    <t>Elektrik</t>
  </si>
  <si>
    <t>Su</t>
  </si>
  <si>
    <t>Doğalgaz</t>
  </si>
  <si>
    <t>Telefon</t>
  </si>
  <si>
    <t>İnternet</t>
  </si>
  <si>
    <t>Maaşlar</t>
  </si>
  <si>
    <t>AYLIK ÖDEME TAKVİMİ - 2026</t>
  </si>
  <si>
    <t>AY:</t>
  </si>
  <si>
    <t>Tarih</t>
  </si>
  <si>
    <t>Gün</t>
  </si>
  <si>
    <t>Ödeme Kalemleri</t>
  </si>
  <si>
    <t>Tutarlar (TL)</t>
  </si>
  <si>
    <t>Günlük Toplam</t>
  </si>
  <si>
    <t>AYLIK ÖZET</t>
  </si>
  <si>
    <t>AYLIK TOPLAM ÖDEME:</t>
  </si>
  <si>
    <t>KULLANIM: B3'te ay seçin | TUTARLAR otomatik hesaplanır | ÖDEMELERİ görmek için "Tüm Ödemeler" sayfasını kullanın</t>
  </si>
  <si>
    <t>NOT: "Ödeme Kalemleri" sütunu boş bırakıldı - manuel yazabilir veya "Tüm Ödemeler" sayfasını kontrol edebilirsiniz</t>
  </si>
  <si>
    <t>FİNANSAL ÖZET PANELİ - 2026</t>
  </si>
  <si>
    <t>Son Güncelleme: 05.02.2026 06:53</t>
  </si>
  <si>
    <t>BUGÜNKÜ ÖDEMELER</t>
  </si>
  <si>
    <t>BU HAFTAKİ ÖDEMELER</t>
  </si>
  <si>
    <t>BU AYKİ ÖDEMELER</t>
  </si>
  <si>
    <t>YILLIK TOPLAM ÖDEME</t>
  </si>
  <si>
    <t>TEDARİKÇİ BORÇ DAĞILIMI (Top 10)</t>
  </si>
  <si>
    <t>AYLIK ÖDEME TRENDİ</t>
  </si>
  <si>
    <t>Tedarikçi</t>
  </si>
  <si>
    <t>Toplam Borç</t>
  </si>
  <si>
    <t>Vade</t>
  </si>
  <si>
    <t>Oca</t>
  </si>
  <si>
    <t>Şub</t>
  </si>
  <si>
    <t>Mar</t>
  </si>
  <si>
    <t>Nis</t>
  </si>
  <si>
    <t>May</t>
  </si>
  <si>
    <t>Haz</t>
  </si>
  <si>
    <t>Tem</t>
  </si>
  <si>
    <t>Ağu</t>
  </si>
  <si>
    <t>Eyl</t>
  </si>
  <si>
    <t>Eki</t>
  </si>
  <si>
    <t>Kas</t>
  </si>
  <si>
    <t>Ara</t>
  </si>
  <si>
    <t>BANKA KREDİLERİ ÖZETİ</t>
  </si>
  <si>
    <t>KMH Limit</t>
  </si>
  <si>
    <t>KMH Kullanılan</t>
  </si>
  <si>
    <t>Kullanılabilir</t>
  </si>
  <si>
    <t>NOT: Dashboard otomatik olarak tüm sayfalardan veri toplar ve özetler.</t>
  </si>
  <si>
    <t>Grafikler için Excel'in grafik ekleme özelliğini kullanabilirsiniz.</t>
  </si>
  <si>
    <t>TÜM ÖDEMELER - KONSOLIDE LİSTE (Otomatik)</t>
  </si>
  <si>
    <t>Detay</t>
  </si>
  <si>
    <t>Tutar</t>
  </si>
  <si>
    <t>Kaynak</t>
  </si>
  <si>
    <t>KESKA ÖDEME TAKVİM SİSTEMİ - KULLANIM KILAVUZU</t>
  </si>
  <si>
    <t>📋 SİSTEM HAKKINDA</t>
  </si>
  <si>
    <t>Bu sistem KESKA için 2026 yılı ödeme takibini kapsamlı şekilde yönetmek üzere tasarlanmıştır.</t>
  </si>
  <si>
    <t>Tüm ödemeler tek merkezden takip edilir, otomatik raporlar üretilir.</t>
  </si>
  <si>
    <t>🎯 NASIL KULLANILIR?</t>
  </si>
  <si>
    <t>1️⃣ TEDARİKÇİ &amp; ÇEK TAKİBİ SAYFASI:</t>
  </si>
  <si>
    <t xml:space="preserve">   • Tedarikçi borçlarını, verilen ve alınan çekleri buraya girin</t>
  </si>
  <si>
    <t xml:space="preserve">   • 'Durum' sütununu kullanarak ödeme durumunu güncelleyin</t>
  </si>
  <si>
    <t xml:space="preserve">   • 'Ödendi' işaretlenen ödemeler takvimden otomatik kaldırılır</t>
  </si>
  <si>
    <t>2️⃣ BANKA TAKİBİ SAYFASI:</t>
  </si>
  <si>
    <t xml:space="preserve">   • KMH: Limit ve kullanılan borç girin, kullanılabilir otomatik hesaplanır</t>
  </si>
  <si>
    <t xml:space="preserve">   • BCH: Teminat mektupları ve vade tarihlerini girin</t>
  </si>
  <si>
    <t xml:space="preserve">   • Taksitli Krediler: Kredi detaylarını girin, taksitler otomatik takvime eklenir</t>
  </si>
  <si>
    <t>3️⃣ AYLIK ÖDEMELER SAYFASI:</t>
  </si>
  <si>
    <t xml:space="preserve">   • Her ay tekrarlayan ödemeleri (KDV, SGK, Kira vb.) buraya girin</t>
  </si>
  <si>
    <t xml:space="preserve">   • Her ay için farklı tutarlar girebilirsiniz</t>
  </si>
  <si>
    <t xml:space="preserve">   • Boş bırakılan aylar takvime eklenmez</t>
  </si>
  <si>
    <t>4️⃣ AYLIK TAKVİM SAYFASI:</t>
  </si>
  <si>
    <t xml:space="preserve">   • Üstteki dropdown'dan ay seçin</t>
  </si>
  <si>
    <t xml:space="preserve">   • Seçilen ayın tüm ödemeleri günlük olarak gösterilir</t>
  </si>
  <si>
    <t xml:space="preserve">   • Hafta sonları gri renkle vurgulanır</t>
  </si>
  <si>
    <t>5️⃣ DASHBOARD SAYFASI:</t>
  </si>
  <si>
    <t xml:space="preserve">   • Genel finansal özet ve KPI'lar</t>
  </si>
  <si>
    <t xml:space="preserve">   • Tedarikçi borç dağılımı</t>
  </si>
  <si>
    <t xml:space="preserve">   • Aylık ödeme trendi</t>
  </si>
  <si>
    <t xml:space="preserve">   • Banka kredileri özeti</t>
  </si>
  <si>
    <t>💾 GOOGLE E-TABLOLARA AKTARMA:</t>
  </si>
  <si>
    <t>1. Bu dosyayı Google Drive'a yükleyin</t>
  </si>
  <si>
    <t>2. Sağ tıklayın → 'Birlikte Aç' → 'Google E-Tablolar'</t>
  </si>
  <si>
    <t>3. Artık mobil ve PC'den her yerden erişebilirsiniz</t>
  </si>
  <si>
    <t>⚠️ ÖNEMLİ NOTLAR:</t>
  </si>
  <si>
    <t>• Durum sütunlarını mutlaka güncelleyin (Ödendi/Bekliyor)</t>
  </si>
  <si>
    <t>• Tarihleri DD.MM.YYYY formatında girin (örn: 15.03.2026)</t>
  </si>
  <si>
    <t>• Tutarları ondalık ayırıcı ile girin (örn: 45000.50)</t>
  </si>
  <si>
    <t>• Her veri girişinde Ctrl+S ile kaydedin</t>
  </si>
  <si>
    <t>📱 MOBİL KULLANIM:</t>
  </si>
  <si>
    <t>Google E-Tablolar uygulamasından rahatça düzenleme yapabilirsiniz.</t>
  </si>
  <si>
    <t>Offline modda çalışır, internet bağlantısı olduğunda senkronize olur.</t>
  </si>
  <si>
    <t>✅ Hazırlayan: Claude AI ile KESKA</t>
  </si>
  <si>
    <t>📅 Oluşturulma Tarihi: 05.02.2026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</si>
</sst>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.MM.YYYY"/>
    <numFmt numFmtId="165" formatCode="dd/mm/yyyy"/>
    <numFmt numFmtId="166" formatCode="mmmm yyyy"/>
    <numFmt numFmtId="167" formatCode="#,##0.00 ₺"/>
  </numFmts>
  <fonts count="21">
    <font>
      <sz val="11.0"/>
      <color theme="1"/>
      <name val="Calibri"/>
      <scheme val="minor"/>
    </font>
    <font>
      <b/>
      <sz val="12.0"/>
      <color rgb="FFFFFFFF"/>
      <name val="Calibri"/>
    </font>
    <font/>
    <font>
      <sz val="11.0"/>
      <color theme="1"/>
      <name val="Calibri"/>
    </font>
    <font>
      <b/>
      <sz val="11.0"/>
      <color rgb="FFFFFFFF"/>
      <name val="Calibri"/>
    </font>
    <font>
      <color theme="1"/>
      <name val="Calibri"/>
    </font>
    <font>
      <color theme="1"/>
      <name val="Calibri"/>
      <scheme val="minor"/>
    </font>
    <font>
      <b/>
      <sz val="12.0"/>
      <color theme="1"/>
      <name val="Calibri"/>
    </font>
    <font>
      <b/>
      <sz val="12.0"/>
      <color theme="1"/>
      <name val="Calibri"/>
      <scheme val="minor"/>
    </font>
    <font>
      <sz val="11.0"/>
      <color theme="1"/>
      <name val="Cambria"/>
    </font>
    <font>
      <b/>
      <sz val="14.0"/>
      <color rgb="FFFFFFFF"/>
      <name val="Calibri"/>
    </font>
    <font>
      <b/>
      <color theme="1"/>
      <name val="Calibri"/>
    </font>
    <font>
      <b/>
      <sz val="11.0"/>
      <color theme="1"/>
      <name val="Calibri"/>
    </font>
    <font>
      <b/>
      <sz val="14.0"/>
      <color rgb="FFC00000"/>
      <name val="Calibri"/>
    </font>
    <font>
      <b/>
      <i/>
      <sz val="9.0"/>
      <color rgb="FFC00000"/>
      <name val="Calibri"/>
    </font>
    <font>
      <i/>
      <sz val="9.0"/>
      <color rgb="FF666666"/>
      <name val="Calibri"/>
    </font>
    <font>
      <b/>
      <sz val="16.0"/>
      <color rgb="FFFFFFFF"/>
      <name val="Calibri"/>
    </font>
    <font>
      <b/>
      <sz val="10.0"/>
      <color rgb="FF1F4E78"/>
      <name val="Calibri"/>
    </font>
    <font>
      <b/>
      <sz val="16.0"/>
      <color rgb="FF1F4E78"/>
      <name val="Calibri"/>
    </font>
    <font>
      <sz val="10.0"/>
      <color theme="1"/>
      <name val="Calibri"/>
    </font>
    <font>
      <b/>
      <sz val="12.0"/>
      <color rgb="FF1F4E78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4472C4"/>
        <bgColor rgb="FF4472C4"/>
      </patternFill>
    </fill>
    <fill>
      <patternFill patternType="solid">
        <fgColor rgb="FF366092"/>
        <bgColor rgb="FF366092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  <fill>
      <patternFill patternType="solid">
        <fgColor rgb="FFD9E1F2"/>
        <bgColor rgb="FFD9E1F2"/>
      </patternFill>
    </fill>
    <fill>
      <patternFill patternType="solid">
        <fgColor rgb="FFB4C7E7"/>
        <bgColor rgb="FFB4C7E7"/>
      </patternFill>
    </fill>
    <fill>
      <patternFill patternType="solid">
        <fgColor rgb="FFE7E6E6"/>
        <bgColor rgb="FFE7E6E6"/>
      </patternFill>
    </fill>
  </fills>
  <borders count="9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3" fontId="4" numFmtId="0" xfId="0" applyAlignment="1" applyBorder="1" applyFill="1" applyFont="1">
      <alignment horizontal="center" readingOrder="0" vertical="center"/>
    </xf>
    <xf borderId="4" fillId="3" fontId="4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vertical="bottom"/>
    </xf>
    <xf borderId="4" fillId="0" fontId="3" numFmtId="0" xfId="0" applyBorder="1" applyFont="1"/>
    <xf borderId="4" fillId="0" fontId="3" numFmtId="4" xfId="0" applyAlignment="1" applyBorder="1" applyFont="1" applyNumberFormat="1">
      <alignment vertical="bottom"/>
    </xf>
    <xf borderId="4" fillId="0" fontId="3" numFmtId="164" xfId="0" applyBorder="1" applyFont="1" applyNumberFormat="1"/>
    <xf borderId="4" fillId="0" fontId="3" numFmtId="4" xfId="0" applyBorder="1" applyFont="1" applyNumberFormat="1"/>
    <xf borderId="4" fillId="0" fontId="3" numFmtId="0" xfId="0" applyAlignment="1" applyBorder="1" applyFont="1">
      <alignment horizontal="center" readingOrder="0" vertical="center"/>
    </xf>
    <xf borderId="4" fillId="0" fontId="3" numFmtId="4" xfId="0" applyAlignment="1" applyBorder="1" applyFont="1" applyNumberFormat="1">
      <alignment horizontal="right" vertical="bottom"/>
    </xf>
    <xf borderId="4" fillId="0" fontId="3" numFmtId="165" xfId="0" applyAlignment="1" applyBorder="1" applyFont="1" applyNumberFormat="1">
      <alignment horizontal="right" vertical="bottom"/>
    </xf>
    <xf borderId="4" fillId="0" fontId="3" numFmtId="0" xfId="0" applyAlignment="1" applyBorder="1" applyFont="1">
      <alignment horizontal="center" vertical="center"/>
    </xf>
    <xf borderId="0" fillId="0" fontId="6" numFmtId="0" xfId="0" applyFont="1"/>
    <xf borderId="4" fillId="0" fontId="3" numFmtId="4" xfId="0" applyAlignment="1" applyBorder="1" applyFont="1" applyNumberFormat="1">
      <alignment horizontal="left" vertical="center"/>
    </xf>
    <xf borderId="4" fillId="0" fontId="3" numFmtId="4" xfId="0" applyAlignment="1" applyBorder="1" applyFont="1" applyNumberFormat="1">
      <alignment horizontal="right" vertical="center"/>
    </xf>
    <xf borderId="5" fillId="4" fontId="7" numFmtId="0" xfId="0" applyAlignment="1" applyBorder="1" applyFill="1" applyFont="1">
      <alignment horizontal="right" readingOrder="0" vertical="center"/>
    </xf>
    <xf borderId="6" fillId="0" fontId="2" numFmtId="0" xfId="0" applyBorder="1" applyFont="1"/>
    <xf borderId="4" fillId="4" fontId="7" numFmtId="4" xfId="0" applyAlignment="1" applyBorder="1" applyFont="1" applyNumberFormat="1">
      <alignment horizontal="right"/>
    </xf>
    <xf borderId="4" fillId="4" fontId="8" numFmtId="4" xfId="0" applyAlignment="1" applyBorder="1" applyFont="1" applyNumberFormat="1">
      <alignment horizontal="right"/>
    </xf>
    <xf borderId="4" fillId="0" fontId="3" numFmtId="0" xfId="0" applyAlignment="1" applyBorder="1" applyFont="1">
      <alignment horizontal="left" vertical="center"/>
    </xf>
    <xf borderId="4" fillId="0" fontId="3" numFmtId="0" xfId="0" applyAlignment="1" applyBorder="1" applyFont="1">
      <alignment horizontal="right" vertical="center"/>
    </xf>
    <xf borderId="4" fillId="0" fontId="3" numFmtId="165" xfId="0" applyAlignment="1" applyBorder="1" applyFont="1" applyNumberFormat="1">
      <alignment horizontal="right" vertical="center"/>
    </xf>
    <xf borderId="4" fillId="0" fontId="3" numFmtId="164" xfId="0" applyAlignment="1" applyBorder="1" applyFont="1" applyNumberFormat="1">
      <alignment horizontal="right" vertical="center"/>
    </xf>
    <xf borderId="4" fillId="0" fontId="3" numFmtId="1" xfId="0" applyAlignment="1" applyBorder="1" applyFont="1" applyNumberFormat="1">
      <alignment horizontal="right" vertical="center"/>
    </xf>
    <xf borderId="4" fillId="0" fontId="3" numFmtId="0" xfId="0" applyAlignment="1" applyBorder="1" applyFont="1">
      <alignment horizontal="center"/>
    </xf>
    <xf borderId="4" fillId="0" fontId="9" numFmtId="4" xfId="0" applyBorder="1" applyFont="1" applyNumberFormat="1"/>
    <xf borderId="4" fillId="0" fontId="3" numFmtId="4" xfId="0" applyAlignment="1" applyBorder="1" applyFont="1" applyNumberFormat="1">
      <alignment horizontal="center" vertical="center"/>
    </xf>
    <xf borderId="1" fillId="2" fontId="10" numFmtId="0" xfId="0" applyAlignment="1" applyBorder="1" applyFont="1">
      <alignment horizontal="center" vertical="center"/>
    </xf>
    <xf borderId="0" fillId="0" fontId="7" numFmtId="0" xfId="0" applyAlignment="1" applyFont="1">
      <alignment horizontal="right" vertical="center"/>
    </xf>
    <xf borderId="4" fillId="5" fontId="7" numFmtId="166" xfId="0" applyAlignment="1" applyBorder="1" applyFill="1" applyFont="1" applyNumberFormat="1">
      <alignment horizontal="center" vertical="center"/>
    </xf>
    <xf borderId="4" fillId="0" fontId="3" numFmtId="164" xfId="0" applyAlignment="1" applyBorder="1" applyFont="1" applyNumberFormat="1">
      <alignment horizontal="center"/>
    </xf>
    <xf borderId="4" fillId="0" fontId="3" numFmtId="0" xfId="0" applyAlignment="1" applyBorder="1" applyFont="1">
      <alignment horizontal="left"/>
    </xf>
    <xf borderId="4" fillId="0" fontId="3" numFmtId="0" xfId="0" applyAlignment="1" applyBorder="1" applyFont="1">
      <alignment shrinkToFit="0" wrapText="1"/>
    </xf>
    <xf borderId="4" fillId="0" fontId="11" numFmtId="4" xfId="0" applyBorder="1" applyFont="1" applyNumberFormat="1"/>
    <xf borderId="0" fillId="0" fontId="12" numFmtId="0" xfId="0" applyAlignment="1" applyFont="1">
      <alignment horizontal="right" vertical="center"/>
    </xf>
    <xf borderId="7" fillId="6" fontId="13" numFmtId="167" xfId="0" applyAlignment="1" applyBorder="1" applyFill="1" applyFont="1" applyNumberFormat="1">
      <alignment horizontal="center" vertical="center"/>
    </xf>
    <xf borderId="8" fillId="0" fontId="2" numFmtId="0" xfId="0" applyBorder="1" applyFont="1"/>
    <xf borderId="0" fillId="0" fontId="14" numFmtId="0" xfId="0" applyFont="1"/>
    <xf borderId="0" fillId="0" fontId="15" numFmtId="0" xfId="0" applyFont="1"/>
    <xf borderId="1" fillId="2" fontId="16" numFmtId="0" xfId="0" applyAlignment="1" applyBorder="1" applyFont="1">
      <alignment horizontal="center" vertical="center"/>
    </xf>
    <xf borderId="5" fillId="7" fontId="17" numFmtId="0" xfId="0" applyAlignment="1" applyBorder="1" applyFill="1" applyFont="1">
      <alignment horizontal="center" vertical="center"/>
    </xf>
    <xf borderId="5" fillId="7" fontId="18" numFmtId="0" xfId="0" applyAlignment="1" applyBorder="1" applyFont="1">
      <alignment horizontal="center" vertical="center"/>
    </xf>
    <xf borderId="1" fillId="3" fontId="4" numFmtId="0" xfId="0" applyAlignment="1" applyBorder="1" applyFont="1">
      <alignment horizontal="center" vertical="center"/>
    </xf>
    <xf borderId="4" fillId="8" fontId="11" numFmtId="0" xfId="0" applyAlignment="1" applyBorder="1" applyFill="1" applyFont="1">
      <alignment horizontal="center"/>
    </xf>
    <xf borderId="1" fillId="9" fontId="11" numFmtId="0" xfId="0" applyBorder="1" applyFill="1" applyFont="1"/>
    <xf borderId="4" fillId="0" fontId="3" numFmtId="165" xfId="0" applyBorder="1" applyFont="1" applyNumberFormat="1"/>
    <xf borderId="0" fillId="0" fontId="6" numFmtId="14" xfId="0" applyFont="1" applyNumberFormat="1"/>
    <xf borderId="0" fillId="0" fontId="6" numFmtId="4" xfId="0" applyFont="1" applyNumberFormat="1"/>
    <xf borderId="0" fillId="0" fontId="19" numFmtId="0" xfId="0" applyFont="1"/>
    <xf borderId="1" fillId="7" fontId="20" numFmtId="0" xfId="0" applyBorder="1" applyFont="1"/>
    <xf borderId="0" fillId="0" fontId="1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14"/>
    <col customWidth="1" min="2" max="2" width="32.14"/>
    <col customWidth="1" min="3" max="3" width="20.0"/>
    <col customWidth="1" min="4" max="5" width="15.0"/>
    <col customWidth="1" min="6" max="6" width="30.0"/>
    <col customWidth="1" min="7" max="7" width="15.0"/>
  </cols>
  <sheetData>
    <row r="1">
      <c r="A1" s="1" t="s">
        <v>0</v>
      </c>
      <c r="B1" s="2"/>
      <c r="C1" s="2"/>
      <c r="D1" s="2"/>
      <c r="E1" s="2"/>
      <c r="F1" s="2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7">
        <v>1.0</v>
      </c>
      <c r="B3" s="8" t="s">
        <v>8</v>
      </c>
      <c r="C3" s="9"/>
      <c r="D3" s="10">
        <v>65000.0</v>
      </c>
      <c r="E3" s="11"/>
      <c r="F3" s="8" t="s">
        <v>9</v>
      </c>
      <c r="G3" s="9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7">
        <v>2.0</v>
      </c>
      <c r="B4" s="8" t="s">
        <v>10</v>
      </c>
      <c r="C4" s="9"/>
      <c r="D4" s="10">
        <v>100000.0</v>
      </c>
      <c r="E4" s="11"/>
      <c r="F4" s="8" t="s">
        <v>11</v>
      </c>
      <c r="G4" s="9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7">
        <v>3.0</v>
      </c>
      <c r="B5" s="8" t="s">
        <v>12</v>
      </c>
      <c r="C5" s="9"/>
      <c r="D5" s="10">
        <v>93000.0</v>
      </c>
      <c r="E5" s="11"/>
      <c r="F5" s="8" t="s">
        <v>9</v>
      </c>
      <c r="G5" s="9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7">
        <v>4.0</v>
      </c>
      <c r="B6" s="8" t="s">
        <v>13</v>
      </c>
      <c r="C6" s="9"/>
      <c r="D6" s="10">
        <v>93000.0</v>
      </c>
      <c r="E6" s="11"/>
      <c r="F6" s="8"/>
      <c r="G6" s="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7">
        <v>5.0</v>
      </c>
      <c r="B7" s="8" t="s">
        <v>14</v>
      </c>
      <c r="C7" s="9"/>
      <c r="D7" s="10">
        <v>2448.0</v>
      </c>
      <c r="E7" s="11"/>
      <c r="F7" s="8"/>
      <c r="G7" s="9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7">
        <v>6.0</v>
      </c>
      <c r="B8" s="8" t="s">
        <v>15</v>
      </c>
      <c r="C8" s="9"/>
      <c r="D8" s="10">
        <v>802083.72</v>
      </c>
      <c r="E8" s="11"/>
      <c r="F8" s="8" t="s">
        <v>16</v>
      </c>
      <c r="G8" s="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7">
        <v>7.0</v>
      </c>
      <c r="B9" s="8" t="s">
        <v>17</v>
      </c>
      <c r="C9" s="9"/>
      <c r="D9" s="10">
        <v>14575.0</v>
      </c>
      <c r="E9" s="11"/>
      <c r="F9" s="8"/>
      <c r="G9" s="9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7">
        <v>8.0</v>
      </c>
      <c r="B10" s="8" t="s">
        <v>18</v>
      </c>
      <c r="C10" s="9"/>
      <c r="D10" s="10">
        <v>7296.0</v>
      </c>
      <c r="E10" s="11"/>
      <c r="F10" s="8"/>
      <c r="G10" s="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7">
        <v>9.0</v>
      </c>
      <c r="B11" s="8" t="s">
        <v>19</v>
      </c>
      <c r="C11" s="9"/>
      <c r="D11" s="10">
        <v>2490.71</v>
      </c>
      <c r="E11" s="11"/>
      <c r="F11" s="8"/>
      <c r="G11" s="9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7">
        <v>10.0</v>
      </c>
      <c r="B12" s="8" t="s">
        <v>20</v>
      </c>
      <c r="C12" s="9"/>
      <c r="D12" s="10">
        <v>663456.8</v>
      </c>
      <c r="E12" s="11"/>
      <c r="F12" s="8"/>
      <c r="G12" s="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7">
        <v>11.0</v>
      </c>
      <c r="B13" s="8" t="s">
        <v>21</v>
      </c>
      <c r="C13" s="9"/>
      <c r="D13" s="10">
        <v>45000.0</v>
      </c>
      <c r="E13" s="11"/>
      <c r="F13" s="8"/>
      <c r="G13" s="9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7">
        <v>12.0</v>
      </c>
      <c r="B14" s="8" t="s">
        <v>22</v>
      </c>
      <c r="C14" s="9"/>
      <c r="D14" s="10">
        <v>25000.0</v>
      </c>
      <c r="E14" s="11"/>
      <c r="F14" s="8"/>
      <c r="G14" s="9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7">
        <v>13.0</v>
      </c>
      <c r="B15" s="8" t="s">
        <v>23</v>
      </c>
      <c r="C15" s="9"/>
      <c r="D15" s="10">
        <v>50000.0</v>
      </c>
      <c r="E15" s="11"/>
      <c r="F15" s="8"/>
      <c r="G15" s="9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7">
        <v>14.0</v>
      </c>
      <c r="B16" s="8" t="s">
        <v>24</v>
      </c>
      <c r="C16" s="9"/>
      <c r="D16" s="10">
        <v>53634.0</v>
      </c>
      <c r="E16" s="11"/>
      <c r="F16" s="8"/>
      <c r="G16" s="9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7">
        <v>15.0</v>
      </c>
      <c r="B17" s="8" t="s">
        <v>25</v>
      </c>
      <c r="C17" s="9"/>
      <c r="D17" s="10">
        <v>20000.0</v>
      </c>
      <c r="E17" s="11"/>
      <c r="F17" s="8" t="s">
        <v>26</v>
      </c>
      <c r="G17" s="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7">
        <v>16.0</v>
      </c>
      <c r="B18" s="8" t="s">
        <v>27</v>
      </c>
      <c r="C18" s="9"/>
      <c r="D18" s="10">
        <v>47806.8</v>
      </c>
      <c r="E18" s="11"/>
      <c r="F18" s="8"/>
      <c r="G18" s="9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7">
        <v>17.0</v>
      </c>
      <c r="B19" s="8" t="s">
        <v>28</v>
      </c>
      <c r="C19" s="9"/>
      <c r="D19" s="10">
        <v>137166.0</v>
      </c>
      <c r="E19" s="11"/>
      <c r="F19" s="8"/>
      <c r="G19" s="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7">
        <v>18.0</v>
      </c>
      <c r="B20" s="8" t="s">
        <v>29</v>
      </c>
      <c r="C20" s="9"/>
      <c r="D20" s="10">
        <v>95527.31</v>
      </c>
      <c r="E20" s="11"/>
      <c r="F20" s="8" t="s">
        <v>30</v>
      </c>
      <c r="G20" s="9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7">
        <v>19.0</v>
      </c>
      <c r="B21" s="9"/>
      <c r="C21" s="9"/>
      <c r="D21" s="12"/>
      <c r="E21" s="11"/>
      <c r="F21" s="9"/>
      <c r="G21" s="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7">
        <v>20.0</v>
      </c>
      <c r="B22" s="9"/>
      <c r="C22" s="9"/>
      <c r="D22" s="12"/>
      <c r="E22" s="11"/>
      <c r="F22" s="9"/>
      <c r="G22" s="9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" t="s">
        <v>31</v>
      </c>
      <c r="B25" s="2"/>
      <c r="C25" s="2"/>
      <c r="D25" s="2"/>
      <c r="E25" s="2"/>
      <c r="F25" s="3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5" t="s">
        <v>1</v>
      </c>
      <c r="B26" s="6" t="s">
        <v>2</v>
      </c>
      <c r="C26" s="6" t="s">
        <v>32</v>
      </c>
      <c r="D26" s="6" t="s">
        <v>4</v>
      </c>
      <c r="E26" s="6" t="s">
        <v>5</v>
      </c>
      <c r="F26" s="6" t="s">
        <v>6</v>
      </c>
      <c r="G26" s="6" t="s">
        <v>7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3">
        <v>1.0</v>
      </c>
      <c r="B27" s="8" t="s">
        <v>33</v>
      </c>
      <c r="C27" s="10" t="s">
        <v>34</v>
      </c>
      <c r="D27" s="14">
        <v>19500.0</v>
      </c>
      <c r="E27" s="15">
        <v>46080.0</v>
      </c>
      <c r="F27" s="9"/>
      <c r="G27" s="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3">
        <v>2.0</v>
      </c>
      <c r="B28" s="8" t="s">
        <v>35</v>
      </c>
      <c r="C28" s="10" t="s">
        <v>36</v>
      </c>
      <c r="D28" s="14">
        <v>190000.0</v>
      </c>
      <c r="E28" s="15">
        <v>46087.0</v>
      </c>
      <c r="F28" s="9"/>
      <c r="G28" s="9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3">
        <v>3.0</v>
      </c>
      <c r="B29" s="8" t="s">
        <v>37</v>
      </c>
      <c r="C29" s="10" t="s">
        <v>38</v>
      </c>
      <c r="D29" s="14">
        <v>45000.0</v>
      </c>
      <c r="E29" s="15">
        <v>46101.0</v>
      </c>
      <c r="F29" s="9"/>
      <c r="G29" s="9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3">
        <v>4.0</v>
      </c>
      <c r="B30" s="8" t="s">
        <v>37</v>
      </c>
      <c r="C30" s="10" t="s">
        <v>38</v>
      </c>
      <c r="D30" s="14">
        <v>45000.0</v>
      </c>
      <c r="E30" s="15">
        <v>46136.0</v>
      </c>
      <c r="F30" s="9"/>
      <c r="G30" s="9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3">
        <v>5.0</v>
      </c>
      <c r="B31" s="8" t="s">
        <v>39</v>
      </c>
      <c r="C31" s="10" t="s">
        <v>40</v>
      </c>
      <c r="D31" s="14">
        <v>75000.0</v>
      </c>
      <c r="E31" s="15">
        <v>46136.0</v>
      </c>
      <c r="F31" s="9"/>
      <c r="G31" s="9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3">
        <v>6.0</v>
      </c>
      <c r="B32" s="8" t="s">
        <v>39</v>
      </c>
      <c r="C32" s="10" t="s">
        <v>40</v>
      </c>
      <c r="D32" s="14">
        <v>100000.0</v>
      </c>
      <c r="E32" s="15">
        <v>46171.0</v>
      </c>
      <c r="F32" s="9"/>
      <c r="G32" s="9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3">
        <v>7.0</v>
      </c>
      <c r="B33" s="8" t="s">
        <v>39</v>
      </c>
      <c r="C33" s="10" t="s">
        <v>40</v>
      </c>
      <c r="D33" s="14">
        <v>150000.0</v>
      </c>
      <c r="E33" s="15">
        <v>46198.0</v>
      </c>
      <c r="F33" s="9"/>
      <c r="G33" s="9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6"/>
      <c r="B34" s="9"/>
      <c r="C34" s="12"/>
      <c r="D34" s="12"/>
      <c r="E34" s="11"/>
      <c r="F34" s="9"/>
      <c r="G34" s="9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6"/>
      <c r="B35" s="9"/>
      <c r="C35" s="12"/>
      <c r="D35" s="12"/>
      <c r="E35" s="11"/>
      <c r="F35" s="9"/>
      <c r="G35" s="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6"/>
      <c r="B36" s="9"/>
      <c r="C36" s="12"/>
      <c r="D36" s="12"/>
      <c r="E36" s="11"/>
      <c r="F36" s="9"/>
      <c r="G36" s="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16"/>
      <c r="B37" s="9"/>
      <c r="C37" s="12"/>
      <c r="D37" s="12"/>
      <c r="E37" s="11"/>
      <c r="F37" s="9"/>
      <c r="G37" s="9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16"/>
      <c r="B38" s="9"/>
      <c r="C38" s="12"/>
      <c r="D38" s="12"/>
      <c r="E38" s="11"/>
      <c r="F38" s="9"/>
      <c r="G38" s="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6"/>
      <c r="B39" s="9"/>
      <c r="C39" s="12"/>
      <c r="D39" s="12"/>
      <c r="E39" s="11"/>
      <c r="F39" s="9"/>
      <c r="G39" s="9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6"/>
      <c r="B40" s="9"/>
      <c r="C40" s="12"/>
      <c r="D40" s="12"/>
      <c r="E40" s="11"/>
      <c r="F40" s="9"/>
      <c r="G40" s="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6"/>
      <c r="B41" s="9"/>
      <c r="C41" s="12"/>
      <c r="D41" s="12"/>
      <c r="E41" s="11"/>
      <c r="F41" s="9"/>
      <c r="G41" s="9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" t="s">
        <v>41</v>
      </c>
      <c r="B43" s="2"/>
      <c r="C43" s="2"/>
      <c r="D43" s="2"/>
      <c r="E43" s="2"/>
      <c r="F43" s="3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5" t="s">
        <v>1</v>
      </c>
      <c r="B44" s="6" t="s">
        <v>42</v>
      </c>
      <c r="C44" s="6" t="s">
        <v>32</v>
      </c>
      <c r="D44" s="6" t="s">
        <v>4</v>
      </c>
      <c r="E44" s="6" t="s">
        <v>5</v>
      </c>
      <c r="F44" s="6" t="s">
        <v>6</v>
      </c>
      <c r="G44" s="6" t="s">
        <v>7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13">
        <v>1.0</v>
      </c>
      <c r="B45" s="8" t="s">
        <v>43</v>
      </c>
      <c r="C45" s="10" t="s">
        <v>38</v>
      </c>
      <c r="D45" s="14">
        <v>100000.0</v>
      </c>
      <c r="E45" s="15">
        <v>46069.0</v>
      </c>
      <c r="F45" s="9"/>
      <c r="G45" s="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3">
        <v>2.0</v>
      </c>
      <c r="B46" s="8" t="s">
        <v>44</v>
      </c>
      <c r="C46" s="10" t="s">
        <v>45</v>
      </c>
      <c r="D46" s="14">
        <v>200000.0</v>
      </c>
      <c r="E46" s="15">
        <v>46094.0</v>
      </c>
      <c r="F46" s="9"/>
      <c r="G46" s="9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3">
        <v>3.0</v>
      </c>
      <c r="B47" s="8" t="s">
        <v>46</v>
      </c>
      <c r="C47" s="10" t="s">
        <v>47</v>
      </c>
      <c r="D47" s="14">
        <v>280000.0</v>
      </c>
      <c r="E47" s="15">
        <v>46164.0</v>
      </c>
      <c r="F47" s="9"/>
      <c r="G47" s="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3">
        <v>4.0</v>
      </c>
      <c r="B48" s="8" t="s">
        <v>46</v>
      </c>
      <c r="C48" s="10" t="s">
        <v>47</v>
      </c>
      <c r="D48" s="14">
        <v>280000.0</v>
      </c>
      <c r="E48" s="15">
        <v>46192.0</v>
      </c>
      <c r="F48" s="9"/>
      <c r="G48" s="9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3">
        <v>5.0</v>
      </c>
      <c r="B49" s="8" t="s">
        <v>46</v>
      </c>
      <c r="C49" s="10" t="s">
        <v>47</v>
      </c>
      <c r="D49" s="14">
        <v>290000.0</v>
      </c>
      <c r="E49" s="15">
        <v>46227.0</v>
      </c>
      <c r="F49" s="9"/>
      <c r="G49" s="9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6"/>
      <c r="B50" s="9"/>
      <c r="C50" s="12"/>
      <c r="D50" s="12"/>
      <c r="E50" s="11"/>
      <c r="F50" s="9"/>
      <c r="G50" s="9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6"/>
      <c r="B51" s="9"/>
      <c r="C51" s="12"/>
      <c r="D51" s="12"/>
      <c r="E51" s="11"/>
      <c r="F51" s="9"/>
      <c r="G51" s="9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16"/>
      <c r="B52" s="9"/>
      <c r="C52" s="12"/>
      <c r="D52" s="12"/>
      <c r="E52" s="11"/>
      <c r="F52" s="9"/>
      <c r="G52" s="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6"/>
      <c r="B53" s="9"/>
      <c r="C53" s="12"/>
      <c r="D53" s="12"/>
      <c r="E53" s="11"/>
      <c r="F53" s="9"/>
      <c r="G53" s="9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6"/>
      <c r="B54" s="9"/>
      <c r="C54" s="12"/>
      <c r="D54" s="12"/>
      <c r="E54" s="11"/>
      <c r="F54" s="9"/>
      <c r="G54" s="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6"/>
      <c r="B55" s="9"/>
      <c r="C55" s="12"/>
      <c r="D55" s="12"/>
      <c r="E55" s="11"/>
      <c r="F55" s="9"/>
      <c r="G55" s="9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6"/>
      <c r="B56" s="9"/>
      <c r="C56" s="12"/>
      <c r="D56" s="12"/>
      <c r="E56" s="11"/>
      <c r="F56" s="9"/>
      <c r="G56" s="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6"/>
      <c r="B57" s="9"/>
      <c r="C57" s="12"/>
      <c r="D57" s="12"/>
      <c r="E57" s="11"/>
      <c r="F57" s="9"/>
      <c r="G57" s="9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16"/>
      <c r="B58" s="9"/>
      <c r="C58" s="12"/>
      <c r="D58" s="12"/>
      <c r="E58" s="11"/>
      <c r="F58" s="9"/>
      <c r="G58" s="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16"/>
      <c r="B59" s="9"/>
      <c r="C59" s="12"/>
      <c r="D59" s="12"/>
      <c r="E59" s="11"/>
      <c r="F59" s="9"/>
      <c r="G59" s="9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G1"/>
    <mergeCell ref="A25:F25"/>
    <mergeCell ref="A43:F43"/>
  </mergeCells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0"/>
    <col customWidth="1" min="2" max="2" width="18.0"/>
    <col customWidth="1" min="3" max="3" width="17.71"/>
    <col customWidth="1" min="4" max="4" width="17.43"/>
    <col customWidth="1" min="5" max="6" width="15.0"/>
    <col customWidth="1" min="7" max="8" width="8.71"/>
  </cols>
  <sheetData>
    <row r="1">
      <c r="A1" s="1" t="s">
        <v>48</v>
      </c>
      <c r="B1" s="2"/>
      <c r="C1" s="2"/>
      <c r="D1" s="2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32</v>
      </c>
      <c r="C2" s="6" t="s">
        <v>49</v>
      </c>
      <c r="D2" s="6" t="s">
        <v>50</v>
      </c>
      <c r="E2" s="6" t="s">
        <v>51</v>
      </c>
      <c r="F2" s="17" t="s">
        <v>52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16">
        <v>1.0</v>
      </c>
      <c r="B3" s="18" t="s">
        <v>53</v>
      </c>
      <c r="C3" s="19">
        <v>350000.0</v>
      </c>
      <c r="D3" s="19">
        <v>271000.0</v>
      </c>
      <c r="E3" s="19">
        <f t="shared" ref="E3:E9" si="1">C3-D3</f>
        <v>79000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6">
        <v>2.0</v>
      </c>
      <c r="B4" s="18" t="s">
        <v>54</v>
      </c>
      <c r="C4" s="19">
        <v>100000.0</v>
      </c>
      <c r="D4" s="19">
        <v>92000.0</v>
      </c>
      <c r="E4" s="19">
        <f t="shared" si="1"/>
        <v>8000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6">
        <v>3.0</v>
      </c>
      <c r="B5" s="18" t="s">
        <v>55</v>
      </c>
      <c r="C5" s="19">
        <v>150000.0</v>
      </c>
      <c r="D5" s="19">
        <v>98000.0</v>
      </c>
      <c r="E5" s="19">
        <f t="shared" si="1"/>
        <v>52000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6">
        <v>4.0</v>
      </c>
      <c r="B6" s="18" t="s">
        <v>34</v>
      </c>
      <c r="C6" s="19">
        <v>50000.0</v>
      </c>
      <c r="D6" s="19">
        <v>0.0</v>
      </c>
      <c r="E6" s="19">
        <f t="shared" si="1"/>
        <v>50000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6">
        <v>5.0</v>
      </c>
      <c r="B7" s="18" t="s">
        <v>40</v>
      </c>
      <c r="C7" s="19">
        <v>250000.0</v>
      </c>
      <c r="D7" s="19">
        <v>53500.0</v>
      </c>
      <c r="E7" s="19">
        <f t="shared" si="1"/>
        <v>196500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6">
        <v>6.0</v>
      </c>
      <c r="B8" s="18" t="s">
        <v>56</v>
      </c>
      <c r="C8" s="19">
        <v>30000.0</v>
      </c>
      <c r="D8" s="19">
        <v>0.0</v>
      </c>
      <c r="E8" s="19">
        <f t="shared" si="1"/>
        <v>30000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16">
        <v>7.0</v>
      </c>
      <c r="B9" s="18" t="s">
        <v>57</v>
      </c>
      <c r="C9" s="19">
        <v>100000.0</v>
      </c>
      <c r="D9" s="19">
        <v>90000.0</v>
      </c>
      <c r="E9" s="19">
        <f t="shared" si="1"/>
        <v>10000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16"/>
      <c r="B10" s="18"/>
      <c r="C10" s="19"/>
      <c r="D10" s="19"/>
      <c r="E10" s="19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6"/>
      <c r="B11" s="18"/>
      <c r="C11" s="19"/>
      <c r="D11" s="19"/>
      <c r="E11" s="19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6"/>
      <c r="B12" s="18"/>
      <c r="C12" s="19"/>
      <c r="D12" s="19"/>
      <c r="E12" s="19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20" t="s">
        <v>58</v>
      </c>
      <c r="B13" s="21"/>
      <c r="C13" s="22">
        <f t="shared" ref="C13:D13" si="2">SUM(C3:C12)</f>
        <v>1030000</v>
      </c>
      <c r="D13" s="22">
        <f t="shared" si="2"/>
        <v>604500</v>
      </c>
      <c r="E13" s="23">
        <f>C13-D13</f>
        <v>425500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" t="s">
        <v>59</v>
      </c>
      <c r="B15" s="2"/>
      <c r="C15" s="2"/>
      <c r="D15" s="2"/>
      <c r="E15" s="2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 t="s">
        <v>1</v>
      </c>
      <c r="B16" s="6" t="s">
        <v>32</v>
      </c>
      <c r="C16" s="5" t="s">
        <v>60</v>
      </c>
      <c r="D16" s="6" t="s">
        <v>4</v>
      </c>
      <c r="E16" s="6" t="s">
        <v>5</v>
      </c>
      <c r="F16" s="6" t="s">
        <v>7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16">
        <v>1.0</v>
      </c>
      <c r="B17" s="24" t="s">
        <v>61</v>
      </c>
      <c r="C17" s="25"/>
      <c r="D17" s="14">
        <v>350000.0</v>
      </c>
      <c r="E17" s="26">
        <v>46071.0</v>
      </c>
      <c r="F17" s="26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6">
        <v>2.0</v>
      </c>
      <c r="B18" s="24" t="s">
        <v>62</v>
      </c>
      <c r="C18" s="25"/>
      <c r="D18" s="14">
        <v>200000.0</v>
      </c>
      <c r="E18" s="26">
        <v>46129.0</v>
      </c>
      <c r="F18" s="26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6">
        <v>3.0</v>
      </c>
      <c r="B19" s="24" t="s">
        <v>63</v>
      </c>
      <c r="C19" s="25"/>
      <c r="D19" s="14">
        <v>300000.0</v>
      </c>
      <c r="E19" s="26">
        <v>46149.0</v>
      </c>
      <c r="F19" s="26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6">
        <v>4.0</v>
      </c>
      <c r="B20" s="24" t="s">
        <v>63</v>
      </c>
      <c r="C20" s="25"/>
      <c r="D20" s="14">
        <v>500000.0</v>
      </c>
      <c r="E20" s="26">
        <v>46168.0</v>
      </c>
      <c r="F20" s="2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6">
        <v>5.0</v>
      </c>
      <c r="B21" s="24" t="s">
        <v>62</v>
      </c>
      <c r="C21" s="25"/>
      <c r="D21" s="14">
        <v>100000.0</v>
      </c>
      <c r="E21" s="26">
        <v>46168.0</v>
      </c>
      <c r="F21" s="2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6">
        <v>6.0</v>
      </c>
      <c r="B22" s="24" t="s">
        <v>63</v>
      </c>
      <c r="C22" s="25"/>
      <c r="D22" s="14">
        <v>575000.0</v>
      </c>
      <c r="E22" s="26">
        <v>46178.0</v>
      </c>
      <c r="F22" s="2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6">
        <v>7.0</v>
      </c>
      <c r="B23" s="24" t="s">
        <v>62</v>
      </c>
      <c r="C23" s="25"/>
      <c r="D23" s="14">
        <v>100000.0</v>
      </c>
      <c r="E23" s="26">
        <v>46185.0</v>
      </c>
      <c r="F23" s="2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6">
        <v>8.0</v>
      </c>
      <c r="B24" s="24" t="s">
        <v>61</v>
      </c>
      <c r="C24" s="25"/>
      <c r="D24" s="14">
        <v>350000.0</v>
      </c>
      <c r="E24" s="26">
        <v>46186.0</v>
      </c>
      <c r="F24" s="2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6">
        <v>9.0</v>
      </c>
      <c r="B25" s="24"/>
      <c r="C25" s="25"/>
      <c r="D25" s="19"/>
      <c r="E25" s="27"/>
      <c r="F25" s="25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6">
        <v>10.0</v>
      </c>
      <c r="B26" s="24"/>
      <c r="C26" s="25"/>
      <c r="D26" s="19"/>
      <c r="E26" s="27"/>
      <c r="F26" s="25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6">
        <v>11.0</v>
      </c>
      <c r="B27" s="24"/>
      <c r="C27" s="25"/>
      <c r="D27" s="19"/>
      <c r="E27" s="27"/>
      <c r="F27" s="25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6">
        <v>12.0</v>
      </c>
      <c r="B28" s="24"/>
      <c r="C28" s="25"/>
      <c r="D28" s="19"/>
      <c r="E28" s="27"/>
      <c r="F28" s="25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6">
        <v>13.0</v>
      </c>
      <c r="B29" s="24"/>
      <c r="C29" s="25"/>
      <c r="D29" s="19"/>
      <c r="E29" s="27"/>
      <c r="F29" s="25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6">
        <v>14.0</v>
      </c>
      <c r="B30" s="24"/>
      <c r="C30" s="25"/>
      <c r="D30" s="19"/>
      <c r="E30" s="27"/>
      <c r="F30" s="25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6">
        <v>15.0</v>
      </c>
      <c r="B31" s="24"/>
      <c r="C31" s="25"/>
      <c r="D31" s="19"/>
      <c r="E31" s="27"/>
      <c r="F31" s="25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" t="s">
        <v>64</v>
      </c>
      <c r="B33" s="2"/>
      <c r="C33" s="2"/>
      <c r="D33" s="2"/>
      <c r="E33" s="2"/>
      <c r="F33" s="3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5" t="s">
        <v>1</v>
      </c>
      <c r="B34" s="6" t="s">
        <v>32</v>
      </c>
      <c r="C34" s="6" t="s">
        <v>65</v>
      </c>
      <c r="D34" s="6" t="s">
        <v>66</v>
      </c>
      <c r="E34" s="6" t="s">
        <v>67</v>
      </c>
      <c r="F34" s="6" t="s">
        <v>68</v>
      </c>
      <c r="G34" s="17" t="s">
        <v>69</v>
      </c>
      <c r="H34" s="17" t="s">
        <v>70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6">
        <v>1.0</v>
      </c>
      <c r="B35" s="24" t="s">
        <v>55</v>
      </c>
      <c r="C35" s="19"/>
      <c r="D35" s="28"/>
      <c r="E35" s="25">
        <v>35427.77</v>
      </c>
      <c r="F35" s="25">
        <v>1.0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6">
        <v>2.0</v>
      </c>
      <c r="B36" s="24" t="s">
        <v>71</v>
      </c>
      <c r="C36" s="19"/>
      <c r="D36" s="28"/>
      <c r="E36" s="25">
        <v>63251.77</v>
      </c>
      <c r="F36" s="25">
        <v>17.0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16">
        <v>3.0</v>
      </c>
      <c r="B37" s="24" t="s">
        <v>56</v>
      </c>
      <c r="C37" s="19"/>
      <c r="D37" s="28"/>
      <c r="E37" s="25">
        <v>59106.73</v>
      </c>
      <c r="F37" s="25">
        <v>20.0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16">
        <v>4.0</v>
      </c>
      <c r="B38" s="24" t="s">
        <v>72</v>
      </c>
      <c r="C38" s="19"/>
      <c r="D38" s="28"/>
      <c r="E38" s="25">
        <v>56896.2</v>
      </c>
      <c r="F38" s="25">
        <v>5.0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6">
        <v>5.0</v>
      </c>
      <c r="B39" s="24" t="s">
        <v>57</v>
      </c>
      <c r="C39" s="19"/>
      <c r="D39" s="28"/>
      <c r="E39" s="25">
        <v>31398.79</v>
      </c>
      <c r="F39" s="25">
        <v>19.0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6">
        <v>6.0</v>
      </c>
      <c r="B40" s="24" t="s">
        <v>56</v>
      </c>
      <c r="C40" s="19"/>
      <c r="D40" s="28"/>
      <c r="E40" s="25">
        <v>57783.21</v>
      </c>
      <c r="F40" s="25">
        <v>10.0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6"/>
      <c r="B41" s="24"/>
      <c r="C41" s="19"/>
      <c r="D41" s="25"/>
      <c r="E41" s="25"/>
      <c r="F41" s="25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6"/>
      <c r="B42" s="24"/>
      <c r="C42" s="19"/>
      <c r="D42" s="25"/>
      <c r="E42" s="25"/>
      <c r="F42" s="25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6"/>
      <c r="B43" s="24"/>
      <c r="C43" s="19"/>
      <c r="D43" s="25"/>
      <c r="E43" s="25"/>
      <c r="F43" s="25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6"/>
      <c r="B44" s="24"/>
      <c r="C44" s="19"/>
      <c r="D44" s="25"/>
      <c r="E44" s="25"/>
      <c r="F44" s="25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4">
    <mergeCell ref="A1:E1"/>
    <mergeCell ref="A15:F15"/>
    <mergeCell ref="A33:F33"/>
    <mergeCell ref="A13:B13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0.0"/>
    <col customWidth="1" min="2" max="2" width="12.0"/>
    <col customWidth="1" min="3" max="14" width="13.0"/>
    <col customWidth="1" min="15" max="19" width="14.0"/>
    <col customWidth="1" min="20" max="26" width="8.71"/>
  </cols>
  <sheetData>
    <row r="1">
      <c r="A1" s="1" t="s">
        <v>73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/>
    </row>
    <row r="2">
      <c r="A2" s="6" t="s">
        <v>74</v>
      </c>
      <c r="B2" s="6" t="s">
        <v>75</v>
      </c>
      <c r="C2" s="6" t="s">
        <v>76</v>
      </c>
      <c r="D2" s="6" t="s">
        <v>77</v>
      </c>
      <c r="E2" s="6" t="s">
        <v>78</v>
      </c>
      <c r="F2" s="6" t="s">
        <v>79</v>
      </c>
      <c r="G2" s="6" t="s">
        <v>80</v>
      </c>
      <c r="H2" s="6" t="s">
        <v>81</v>
      </c>
      <c r="I2" s="6" t="s">
        <v>82</v>
      </c>
      <c r="J2" s="6" t="s">
        <v>83</v>
      </c>
      <c r="K2" s="6" t="s">
        <v>84</v>
      </c>
      <c r="L2" s="6" t="s">
        <v>85</v>
      </c>
      <c r="M2" s="6" t="s">
        <v>86</v>
      </c>
      <c r="N2" s="6" t="s">
        <v>87</v>
      </c>
      <c r="O2" s="6" t="s">
        <v>88</v>
      </c>
      <c r="P2" s="6" t="s">
        <v>89</v>
      </c>
      <c r="Q2" s="6" t="s">
        <v>90</v>
      </c>
      <c r="R2" s="6" t="s">
        <v>91</v>
      </c>
      <c r="S2" s="6" t="s">
        <v>92</v>
      </c>
    </row>
    <row r="3">
      <c r="A3" s="9">
        <v>1.0</v>
      </c>
      <c r="B3" s="29"/>
      <c r="C3" s="30" t="s">
        <v>93</v>
      </c>
      <c r="D3" s="31"/>
      <c r="E3" s="31"/>
      <c r="F3" s="31"/>
      <c r="G3" s="31"/>
      <c r="H3" s="31">
        <v>0.0</v>
      </c>
      <c r="I3" s="31">
        <v>0.0</v>
      </c>
      <c r="J3" s="31">
        <v>0.0</v>
      </c>
      <c r="K3" s="31">
        <v>0.0</v>
      </c>
      <c r="L3" s="31">
        <v>0.0</v>
      </c>
      <c r="M3" s="31">
        <v>0.0</v>
      </c>
      <c r="N3" s="31">
        <v>0.0</v>
      </c>
      <c r="O3" s="31">
        <v>0.0</v>
      </c>
      <c r="P3" s="31">
        <v>0.0</v>
      </c>
      <c r="Q3" s="31">
        <v>0.0</v>
      </c>
      <c r="R3" s="31">
        <v>0.0</v>
      </c>
      <c r="S3" s="31">
        <v>0.0</v>
      </c>
    </row>
    <row r="4">
      <c r="A4" s="9"/>
      <c r="B4" s="29"/>
      <c r="C4" s="30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</row>
    <row r="5">
      <c r="A5" s="9"/>
      <c r="B5" s="29"/>
      <c r="C5" s="30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</row>
    <row r="6">
      <c r="A6" s="9"/>
      <c r="B6" s="29"/>
      <c r="C6" s="30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</row>
    <row r="7">
      <c r="A7" s="9"/>
      <c r="B7" s="29"/>
      <c r="C7" s="30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>
      <c r="A8" s="9"/>
      <c r="B8" s="29"/>
      <c r="C8" s="30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</row>
    <row r="9">
      <c r="A9" s="9"/>
      <c r="B9" s="29"/>
      <c r="C9" s="30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</row>
    <row r="10">
      <c r="A10" s="9"/>
      <c r="B10" s="29"/>
      <c r="C10" s="30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</row>
    <row r="11">
      <c r="A11" s="9"/>
      <c r="B11" s="29"/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</row>
    <row r="12">
      <c r="A12" s="9"/>
      <c r="B12" s="29"/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</row>
    <row r="13">
      <c r="A13" s="9"/>
      <c r="B13" s="29"/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</row>
    <row r="14">
      <c r="A14" s="9"/>
      <c r="B14" s="29"/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</row>
    <row r="15">
      <c r="A15" s="9"/>
      <c r="B15" s="29"/>
      <c r="C15" s="30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</row>
    <row r="16">
      <c r="A16" s="9"/>
      <c r="B16" s="29"/>
      <c r="C16" s="30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</row>
    <row r="17">
      <c r="A17" s="9"/>
      <c r="B17" s="29"/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</row>
    <row r="18">
      <c r="A18" s="9"/>
      <c r="B18" s="29"/>
      <c r="C18" s="30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</row>
    <row r="19">
      <c r="A19" s="9"/>
      <c r="B19" s="29"/>
      <c r="C19" s="30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</row>
    <row r="20">
      <c r="A20" s="9"/>
      <c r="B20" s="29"/>
      <c r="C20" s="30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</row>
    <row r="21" ht="15.75" customHeight="1">
      <c r="A21" s="9"/>
      <c r="B21" s="29"/>
      <c r="C21" s="30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</row>
    <row r="22" ht="15.75" customHeight="1">
      <c r="A22" s="9"/>
      <c r="B22" s="29"/>
      <c r="C22" s="30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</row>
    <row r="23" ht="15.75" customHeight="1">
      <c r="A23" s="9"/>
      <c r="B23" s="29"/>
      <c r="C23" s="30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</row>
    <row r="24" ht="15.75" customHeight="1">
      <c r="A24" s="9"/>
      <c r="B24" s="29"/>
      <c r="C24" s="30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</row>
    <row r="25" ht="15.75" customHeight="1">
      <c r="A25" s="9"/>
      <c r="B25" s="29"/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</row>
    <row r="26" ht="15.75" customHeight="1">
      <c r="A26" s="9"/>
      <c r="B26" s="29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</row>
    <row r="27" ht="15.75" customHeight="1">
      <c r="A27" s="9"/>
      <c r="B27" s="29"/>
      <c r="C27" s="30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</row>
    <row r="28" ht="15.75" customHeight="1">
      <c r="A28" s="9"/>
      <c r="B28" s="29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</row>
    <row r="29" ht="15.75" customHeight="1">
      <c r="A29" s="9"/>
      <c r="B29" s="29"/>
      <c r="C29" s="30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</row>
    <row r="30" ht="15.75" customHeight="1">
      <c r="A30" s="9"/>
      <c r="B30" s="29"/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</row>
    <row r="31" ht="15.75" customHeight="1">
      <c r="A31" s="9"/>
      <c r="B31" s="29"/>
      <c r="C31" s="3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</row>
    <row r="32" ht="15.75" customHeight="1">
      <c r="A32" s="9"/>
      <c r="B32" s="29"/>
      <c r="C32" s="3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ht="15.75" customHeight="1">
      <c r="A33" s="9"/>
      <c r="B33" s="29"/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</row>
    <row r="34" ht="15.75" customHeight="1">
      <c r="A34" s="9"/>
      <c r="B34" s="29"/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</row>
    <row r="35" ht="15.75" customHeight="1">
      <c r="A35" s="9"/>
      <c r="B35" s="29"/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</row>
    <row r="36" ht="15.75" customHeight="1">
      <c r="A36" s="9"/>
      <c r="B36" s="29"/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</row>
    <row r="37" ht="15.75" customHeight="1">
      <c r="A37" s="9"/>
      <c r="B37" s="29"/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</row>
    <row r="38" ht="15.75" customHeight="1">
      <c r="A38" s="9"/>
      <c r="B38" s="29"/>
      <c r="C38" s="30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</row>
    <row r="39" ht="15.75" customHeight="1">
      <c r="A39" s="9"/>
      <c r="B39" s="29"/>
      <c r="C39" s="30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</row>
  </sheetData>
  <mergeCells count="1">
    <mergeCell ref="A1:S1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0"/>
    <col customWidth="1" min="2" max="2" width="12.0"/>
    <col customWidth="1" min="3" max="14" width="13.0"/>
    <col customWidth="1" min="15" max="16" width="8.71"/>
  </cols>
  <sheetData>
    <row r="1">
      <c r="A1" s="1" t="s">
        <v>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6" t="s">
        <v>95</v>
      </c>
      <c r="B2" s="6" t="s">
        <v>68</v>
      </c>
      <c r="C2" s="6" t="s">
        <v>81</v>
      </c>
      <c r="D2" s="6" t="s">
        <v>82</v>
      </c>
      <c r="E2" s="6" t="s">
        <v>83</v>
      </c>
      <c r="F2" s="6" t="s">
        <v>84</v>
      </c>
      <c r="G2" s="6" t="s">
        <v>85</v>
      </c>
      <c r="H2" s="6" t="s">
        <v>86</v>
      </c>
      <c r="I2" s="6" t="s">
        <v>87</v>
      </c>
      <c r="J2" s="6" t="s">
        <v>88</v>
      </c>
      <c r="K2" s="6" t="s">
        <v>89</v>
      </c>
      <c r="L2" s="6" t="s">
        <v>90</v>
      </c>
      <c r="M2" s="6" t="s">
        <v>91</v>
      </c>
      <c r="N2" s="6" t="s">
        <v>92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9" t="s">
        <v>96</v>
      </c>
      <c r="B3" s="29">
        <v>26.0</v>
      </c>
      <c r="C3" s="30">
        <v>623816.22</v>
      </c>
      <c r="D3" s="31" t="s">
        <v>97</v>
      </c>
      <c r="E3" s="31" t="s">
        <v>97</v>
      </c>
      <c r="F3" s="31" t="s">
        <v>97</v>
      </c>
      <c r="G3" s="31" t="s">
        <v>97</v>
      </c>
      <c r="H3" s="31" t="s">
        <v>97</v>
      </c>
      <c r="I3" s="31" t="s">
        <v>97</v>
      </c>
      <c r="J3" s="31" t="s">
        <v>97</v>
      </c>
      <c r="K3" s="31" t="s">
        <v>97</v>
      </c>
      <c r="L3" s="31" t="s">
        <v>97</v>
      </c>
      <c r="M3" s="31" t="s">
        <v>97</v>
      </c>
      <c r="N3" s="31" t="s">
        <v>97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9" t="s">
        <v>98</v>
      </c>
      <c r="B4" s="29">
        <v>30.0</v>
      </c>
      <c r="C4" s="12">
        <v>253000.0</v>
      </c>
      <c r="D4" s="31" t="s">
        <v>97</v>
      </c>
      <c r="E4" s="31" t="s">
        <v>97</v>
      </c>
      <c r="F4" s="31" t="s">
        <v>97</v>
      </c>
      <c r="G4" s="31" t="s">
        <v>97</v>
      </c>
      <c r="H4" s="31" t="s">
        <v>97</v>
      </c>
      <c r="I4" s="31" t="s">
        <v>97</v>
      </c>
      <c r="J4" s="31" t="s">
        <v>97</v>
      </c>
      <c r="K4" s="31" t="s">
        <v>97</v>
      </c>
      <c r="L4" s="31" t="s">
        <v>97</v>
      </c>
      <c r="M4" s="31" t="s">
        <v>97</v>
      </c>
      <c r="N4" s="31" t="s">
        <v>97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9" t="s">
        <v>99</v>
      </c>
      <c r="B5" s="29">
        <v>26.0</v>
      </c>
      <c r="C5" s="30">
        <v>82297.8</v>
      </c>
      <c r="D5" s="31" t="s">
        <v>97</v>
      </c>
      <c r="E5" s="31" t="s">
        <v>97</v>
      </c>
      <c r="F5" s="31" t="s">
        <v>97</v>
      </c>
      <c r="G5" s="31" t="s">
        <v>97</v>
      </c>
      <c r="H5" s="31" t="s">
        <v>97</v>
      </c>
      <c r="I5" s="31" t="s">
        <v>97</v>
      </c>
      <c r="J5" s="31" t="s">
        <v>97</v>
      </c>
      <c r="K5" s="31" t="s">
        <v>97</v>
      </c>
      <c r="L5" s="31" t="s">
        <v>97</v>
      </c>
      <c r="M5" s="31" t="s">
        <v>97</v>
      </c>
      <c r="N5" s="31" t="s">
        <v>97</v>
      </c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9" t="s">
        <v>100</v>
      </c>
      <c r="B6" s="29">
        <v>1.0</v>
      </c>
      <c r="C6" s="12">
        <v>130000.0</v>
      </c>
      <c r="D6" s="12">
        <v>130000.0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9" t="s">
        <v>101</v>
      </c>
      <c r="B7" s="29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9" t="s">
        <v>102</v>
      </c>
      <c r="B8" s="2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9" t="s">
        <v>103</v>
      </c>
      <c r="B9" s="29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9" t="s">
        <v>104</v>
      </c>
      <c r="B10" s="29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9" t="s">
        <v>105</v>
      </c>
      <c r="B11" s="29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9" t="s">
        <v>106</v>
      </c>
      <c r="B12" s="29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9"/>
      <c r="B13" s="29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9"/>
      <c r="B14" s="29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9"/>
      <c r="B15" s="29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9"/>
      <c r="B16" s="29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9"/>
      <c r="B17" s="29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9"/>
      <c r="B18" s="29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9"/>
      <c r="B19" s="29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9"/>
      <c r="B20" s="29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9"/>
      <c r="B21" s="29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9"/>
      <c r="B22" s="29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9"/>
      <c r="B23" s="29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9"/>
      <c r="B24" s="29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9"/>
      <c r="B25" s="29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9"/>
      <c r="B26" s="29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9"/>
      <c r="B27" s="29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A1:N1"/>
  </mergeCells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29"/>
    <col customWidth="1" min="2" max="2" width="15.43"/>
    <col customWidth="1" min="3" max="3" width="50.0"/>
    <col customWidth="1" min="4" max="5" width="15.0"/>
    <col customWidth="1" min="6" max="6" width="8.71"/>
  </cols>
  <sheetData>
    <row r="1" ht="30.0" customHeight="1">
      <c r="A1" s="32" t="s">
        <v>107</v>
      </c>
      <c r="B1" s="2"/>
      <c r="C1" s="2"/>
      <c r="D1" s="2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33" t="s">
        <v>108</v>
      </c>
      <c r="B3" s="34">
        <v>46054.0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6" t="s">
        <v>109</v>
      </c>
      <c r="B5" s="6" t="s">
        <v>110</v>
      </c>
      <c r="C5" s="6" t="s">
        <v>111</v>
      </c>
      <c r="D5" s="6" t="s">
        <v>112</v>
      </c>
      <c r="E5" s="6" t="s">
        <v>113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35">
        <f t="array" ref="A6">IF(DAY(DATE(2026,MATCH(LEFT($B$3,FIND(" ",$B$3)-1),{"Ocak","Şubat","Mart","Nisan","Mayıs","Haziran","Temmuz","Ağustos","Eylül","Ekim","Kasım","Aralık"},0),1))=1,DATE(2026,MATCH(LEFT($B$3,FIND(" ",$B$3)-1),{"Ocak","Şubat","Mart","Nisan","Mayıs","Haziran","Temmuz","Ağustos","Eylül","Ekim","Kasım","Aralık"},0),1),"")</f>
        <v>46054</v>
      </c>
      <c r="B6" s="36" t="str">
        <f t="shared" ref="B6:B36" si="1">IF(A6&lt;&gt;"",TEXT(A6,"DDDD"),"")</f>
        <v>Pazar</v>
      </c>
      <c r="C6" s="37" t="str">
        <f>IFERROR(__xludf.DUMMYFUNCTION("IF(A6&lt;&gt;"""",IFNA(TEXTJOIN(CHAR(10),TRUE,FILTER(IF('Tüm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Ödemeler'!$A:$A"&amp;"=A6)),""""),"""")"),"Kira - 130.000 TL")</f>
        <v>Kira - 130.000 TL</v>
      </c>
      <c r="D6" s="12">
        <f>IF(A6&lt;&gt;"",SUMIFS('Tüm Ödemeler'!$D:$D,'Tüm Ödemeler'!$A:$A,A6,'Tüm Ödemeler'!$E:$E,"&lt;&gt;Alınan Çek")-SUMIFS('Tüm Ödemeler'!$D:$D,'Tüm Ödemeler'!$A:$A,A6,'Tüm Ödemeler'!$E:$E,"Alınan Çek"),"")</f>
        <v>130000</v>
      </c>
      <c r="E6" s="38">
        <f t="shared" ref="E6:E36" si="2">IF(D6&lt;&gt;"",D6,"")</f>
        <v>130000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35">
        <f t="array" ref="A7">IF(DAY(DATE(2026,MATCH(LEFT($B$3,FIND(" ",$B$3)-1),{"Ocak","Şubat","Mart","Nisan","Mayıs","Haziran","Temmuz","Ağustos","Eylül","Ekim","Kasım","Aralık"},0),2))=2,DATE(2026,MATCH(LEFT($B$3,FIND(" ",$B$3)-1),{"Ocak","Şubat","Mart","Nisan","Mayıs","Haziran","Temmuz","Ağustos","Eylül","Ekim","Kasım","Aralık"},0),2),"")</f>
        <v>46055</v>
      </c>
      <c r="B7" s="36" t="str">
        <f t="shared" si="1"/>
        <v>Pazartesi</v>
      </c>
      <c r="C7" s="37" t="str">
        <f>IFERROR(__xludf.DUMMYFUNCTION("IF(A7&lt;&gt;"""",IFNA(TEXTJOIN(CHAR(10),TRUE,FILTER(IF('Tüm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Ödemeler'!$A:$A"&amp;"=A7)),""""),"""")"),"")</f>
        <v/>
      </c>
      <c r="D7" s="12">
        <f>IF(A7&lt;&gt;"",SUMIFS('Tüm Ödemeler'!$D:$D,'Tüm Ödemeler'!$A:$A,A7,'Tüm Ödemeler'!$E:$E,"&lt;&gt;Alınan Çek")-SUMIFS('Tüm Ödemeler'!$D:$D,'Tüm Ödemeler'!$A:$A,A7,'Tüm Ödemeler'!$E:$E,"Alınan Çek"),"")</f>
        <v>0</v>
      </c>
      <c r="E7" s="38">
        <f t="shared" si="2"/>
        <v>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35">
        <f t="array" ref="A8">IF(DAY(DATE(2026,MATCH(LEFT($B$3,FIND(" ",$B$3)-1),{"Ocak","Şubat","Mart","Nisan","Mayıs","Haziran","Temmuz","Ağustos","Eylül","Ekim","Kasım","Aralık"},0),3))=3,DATE(2026,MATCH(LEFT($B$3,FIND(" ",$B$3)-1),{"Ocak","Şubat","Mart","Nisan","Mayıs","Haziran","Temmuz","Ağustos","Eylül","Ekim","Kasım","Aralık"},0),3),"")</f>
        <v>46056</v>
      </c>
      <c r="B8" s="36" t="str">
        <f t="shared" si="1"/>
        <v>Salı</v>
      </c>
      <c r="C8" s="37" t="str">
        <f>IFERROR(__xludf.DUMMYFUNCTION("IF(A8&lt;&gt;"""",IFNA(TEXTJOIN(CHAR(10),TRUE,FILTER(IF('Tüm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Ödemeler'!$A:$A"&amp;"=A8)),""""),"""")"),"")</f>
        <v/>
      </c>
      <c r="D8" s="12">
        <f>IF(A8&lt;&gt;"",SUMIFS('Tüm Ödemeler'!$D:$D,'Tüm Ödemeler'!$A:$A,A8,'Tüm Ödemeler'!$E:$E,"&lt;&gt;Alınan Çek")-SUMIFS('Tüm Ödemeler'!$D:$D,'Tüm Ödemeler'!$A:$A,A8,'Tüm Ödemeler'!$E:$E,"Alınan Çek"),"")</f>
        <v>0</v>
      </c>
      <c r="E8" s="38">
        <f t="shared" si="2"/>
        <v>0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35">
        <f t="array" ref="A9">IF(DAY(DATE(2026,MATCH(LEFT($B$3,FIND(" ",$B$3)-1),{"Ocak","Şubat","Mart","Nisan","Mayıs","Haziran","Temmuz","Ağustos","Eylül","Ekim","Kasım","Aralık"},0),4))=4,DATE(2026,MATCH(LEFT($B$3,FIND(" ",$B$3)-1),{"Ocak","Şubat","Mart","Nisan","Mayıs","Haziran","Temmuz","Ağustos","Eylül","Ekim","Kasım","Aralık"},0),4),"")</f>
        <v>46057</v>
      </c>
      <c r="B9" s="36" t="str">
        <f t="shared" si="1"/>
        <v>Çarşamba</v>
      </c>
      <c r="C9" s="37" t="str">
        <f>IFERROR(__xludf.DUMMYFUNCTION("IF(A9&lt;&gt;"""",IFNA(TEXTJOIN(CHAR(10),TRUE,FILTER(IF('Tüm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Ödemeler'!$A:$A"&amp;"=A9)),""""),"""")"),"")</f>
        <v/>
      </c>
      <c r="D9" s="12">
        <f>IF(A9&lt;&gt;"",SUMIFS('Tüm Ödemeler'!$D:$D,'Tüm Ödemeler'!$A:$A,A9,'Tüm Ödemeler'!$E:$E,"&lt;&gt;Alınan Çek")-SUMIFS('Tüm Ödemeler'!$D:$D,'Tüm Ödemeler'!$A:$A,A9,'Tüm Ödemeler'!$E:$E,"Alınan Çek"),"")</f>
        <v>0</v>
      </c>
      <c r="E9" s="38">
        <f t="shared" si="2"/>
        <v>0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35">
        <f t="array" ref="A10">IF(DAY(DATE(2026,MATCH(LEFT($B$3,FIND(" ",$B$3)-1),{"Ocak","Şubat","Mart","Nisan","Mayıs","Haziran","Temmuz","Ağustos","Eylül","Ekim","Kasım","Aralık"},0),5))=5,DATE(2026,MATCH(LEFT($B$3,FIND(" ",$B$3)-1),{"Ocak","Şubat","Mart","Nisan","Mayıs","Haziran","Temmuz","Ağustos","Eylül","Ekim","Kasım","Aralık"},0),5),"")</f>
        <v>46058</v>
      </c>
      <c r="B10" s="36" t="str">
        <f t="shared" si="1"/>
        <v>Perşembe</v>
      </c>
      <c r="C10" s="37" t="str">
        <f>IFERROR(__xludf.DUMMYFUNCTION("IF(A10&lt;&gt;"""",IFNA(TEXTJOIN(CHAR(10),TRUE,FILTER(IF('Tüm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Ödemeler'!$A:$"&amp;"A=A10)),""""),"""")"),"")</f>
        <v/>
      </c>
      <c r="D10" s="12">
        <f>IF(A10&lt;&gt;"",SUMIFS('Tüm Ödemeler'!$D:$D,'Tüm Ödemeler'!$A:$A,A10,'Tüm Ödemeler'!$E:$E,"&lt;&gt;Alınan Çek")-SUMIFS('Tüm Ödemeler'!$D:$D,'Tüm Ödemeler'!$A:$A,A10,'Tüm Ödemeler'!$E:$E,"Alınan Çek"),"")</f>
        <v>0</v>
      </c>
      <c r="E10" s="38">
        <f t="shared" si="2"/>
        <v>0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35">
        <f t="array" ref="A11">IF(DAY(DATE(2026,MATCH(LEFT($B$3,FIND(" ",$B$3)-1),{"Ocak","Şubat","Mart","Nisan","Mayıs","Haziran","Temmuz","Ağustos","Eylül","Ekim","Kasım","Aralık"},0),6))=6,DATE(2026,MATCH(LEFT($B$3,FIND(" ",$B$3)-1),{"Ocak","Şubat","Mart","Nisan","Mayıs","Haziran","Temmuz","Ağustos","Eylül","Ekim","Kasım","Aralık"},0),6),"")</f>
        <v>46059</v>
      </c>
      <c r="B11" s="36" t="str">
        <f t="shared" si="1"/>
        <v>Cuma</v>
      </c>
      <c r="C11" s="37" t="str">
        <f>IFERROR(__xludf.DUMMYFUNCTION("IF(A11&lt;&gt;"""",IFNA(TEXTJOIN(CHAR(10),TRUE,FILTER(IF('Tüm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Ödemeler'!$A:$"&amp;"A=A11)),""""),"""")"),"")</f>
        <v/>
      </c>
      <c r="D11" s="12">
        <f>IF(A11&lt;&gt;"",SUMIFS('Tüm Ödemeler'!$D:$D,'Tüm Ödemeler'!$A:$A,A11,'Tüm Ödemeler'!$E:$E,"&lt;&gt;Alınan Çek")-SUMIFS('Tüm Ödemeler'!$D:$D,'Tüm Ödemeler'!$A:$A,A11,'Tüm Ödemeler'!$E:$E,"Alınan Çek"),"")</f>
        <v>0</v>
      </c>
      <c r="E11" s="38">
        <f t="shared" si="2"/>
        <v>0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35">
        <f t="array" ref="A12">IF(DAY(DATE(2026,MATCH(LEFT($B$3,FIND(" ",$B$3)-1),{"Ocak","Şubat","Mart","Nisan","Mayıs","Haziran","Temmuz","Ağustos","Eylül","Ekim","Kasım","Aralık"},0),7))=7,DATE(2026,MATCH(LEFT($B$3,FIND(" ",$B$3)-1),{"Ocak","Şubat","Mart","Nisan","Mayıs","Haziran","Temmuz","Ağustos","Eylül","Ekim","Kasım","Aralık"},0),7),"")</f>
        <v>46060</v>
      </c>
      <c r="B12" s="36" t="str">
        <f t="shared" si="1"/>
        <v>Cumartesi</v>
      </c>
      <c r="C12" s="37" t="str">
        <f>IFERROR(__xludf.DUMMYFUNCTION("IF(A12&lt;&gt;"""",IFNA(TEXTJOIN(CHAR(10),TRUE,FILTER(IF('Tüm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Ödemeler'!$A:$"&amp;"A=A12)),""""),"""")"),"")</f>
        <v/>
      </c>
      <c r="D12" s="12">
        <f>IF(A12&lt;&gt;"",SUMIFS('Tüm Ödemeler'!$D:$D,'Tüm Ödemeler'!$A:$A,A12,'Tüm Ödemeler'!$E:$E,"&lt;&gt;Alınan Çek")-SUMIFS('Tüm Ödemeler'!$D:$D,'Tüm Ödemeler'!$A:$A,A12,'Tüm Ödemeler'!$E:$E,"Alınan Çek"),"")</f>
        <v>0</v>
      </c>
      <c r="E12" s="38">
        <f t="shared" si="2"/>
        <v>0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35">
        <f t="array" ref="A13">IF(DAY(DATE(2026,MATCH(LEFT($B$3,FIND(" ",$B$3)-1),{"Ocak","Şubat","Mart","Nisan","Mayıs","Haziran","Temmuz","Ağustos","Eylül","Ekim","Kasım","Aralık"},0),8))=8,DATE(2026,MATCH(LEFT($B$3,FIND(" ",$B$3)-1),{"Ocak","Şubat","Mart","Nisan","Mayıs","Haziran","Temmuz","Ağustos","Eylül","Ekim","Kasım","Aralık"},0),8),"")</f>
        <v>46061</v>
      </c>
      <c r="B13" s="36" t="str">
        <f t="shared" si="1"/>
        <v>Pazar</v>
      </c>
      <c r="C13" s="37" t="str">
        <f>IFERROR(__xludf.DUMMYFUNCTION("IF(A13&lt;&gt;"""",IFNA(TEXTJOIN(CHAR(10),TRUE,FILTER(IF('Tüm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Ödemeler'!$A:$"&amp;"A=A13)),""""),"""")"),"")</f>
        <v/>
      </c>
      <c r="D13" s="12">
        <f>IF(A13&lt;&gt;"",SUMIFS('Tüm Ödemeler'!$D:$D,'Tüm Ödemeler'!$A:$A,A13,'Tüm Ödemeler'!$E:$E,"&lt;&gt;Alınan Çek")-SUMIFS('Tüm Ödemeler'!$D:$D,'Tüm Ödemeler'!$A:$A,A13,'Tüm Ödemeler'!$E:$E,"Alınan Çek"),"")</f>
        <v>0</v>
      </c>
      <c r="E13" s="38">
        <f t="shared" si="2"/>
        <v>0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35">
        <f t="array" ref="A14">IF(DAY(DATE(2026,MATCH(LEFT($B$3,FIND(" ",$B$3)-1),{"Ocak","Şubat","Mart","Nisan","Mayıs","Haziran","Temmuz","Ağustos","Eylül","Ekim","Kasım","Aralık"},0),9))=9,DATE(2026,MATCH(LEFT($B$3,FIND(" ",$B$3)-1),{"Ocak","Şubat","Mart","Nisan","Mayıs","Haziran","Temmuz","Ağustos","Eylül","Ekim","Kasım","Aralık"},0),9),"")</f>
        <v>46062</v>
      </c>
      <c r="B14" s="36" t="str">
        <f t="shared" si="1"/>
        <v>Pazartesi</v>
      </c>
      <c r="C14" s="37" t="str">
        <f>IFERROR(__xludf.DUMMYFUNCTION("IF(A14&lt;&gt;"""",IFNA(TEXTJOIN(CHAR(10),TRUE,FILTER(IF('Tüm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Ödemeler'!$A:$"&amp;"A=A14)),""""),"""")"),"")</f>
        <v/>
      </c>
      <c r="D14" s="12">
        <f>IF(A14&lt;&gt;"",SUMIFS('Tüm Ödemeler'!$D:$D,'Tüm Ödemeler'!$A:$A,A14,'Tüm Ödemeler'!$E:$E,"&lt;&gt;Alınan Çek")-SUMIFS('Tüm Ödemeler'!$D:$D,'Tüm Ödemeler'!$A:$A,A14,'Tüm Ödemeler'!$E:$E,"Alınan Çek"),"")</f>
        <v>0</v>
      </c>
      <c r="E14" s="38">
        <f t="shared" si="2"/>
        <v>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35">
        <f t="array" ref="A15">IF(DAY(DATE(2026,MATCH(LEFT($B$3,FIND(" ",$B$3)-1),{"Ocak","Şubat","Mart","Nisan","Mayıs","Haziran","Temmuz","Ağustos","Eylül","Ekim","Kasım","Aralık"},0),10))=10,DATE(2026,MATCH(LEFT($B$3,FIND(" ",$B$3)-1),{"Ocak","Şubat","Mart","Nisan","Mayıs","Haziran","Temmuz","Ağustos","Eylül","Ekim","Kasım","Aralık"},0),10),"")</f>
        <v>46063</v>
      </c>
      <c r="B15" s="36" t="str">
        <f t="shared" si="1"/>
        <v>Salı</v>
      </c>
      <c r="C15" s="37" t="str">
        <f>IFERROR(__xludf.DUMMYFUNCTION("IF(A15&lt;&gt;"""",IFNA(TEXTJOIN(CHAR(10),TRUE,FILTER(IF('Tüm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Ödemeler'!$A:$"&amp;"A=A15)),""""),"""")"),"")</f>
        <v/>
      </c>
      <c r="D15" s="12">
        <f>IF(A15&lt;&gt;"",SUMIFS('Tüm Ödemeler'!$D:$D,'Tüm Ödemeler'!$A:$A,A15,'Tüm Ödemeler'!$E:$E,"&lt;&gt;Alınan Çek")-SUMIFS('Tüm Ödemeler'!$D:$D,'Tüm Ödemeler'!$A:$A,A15,'Tüm Ödemeler'!$E:$E,"Alınan Çek"),"")</f>
        <v>0</v>
      </c>
      <c r="E15" s="38">
        <f t="shared" si="2"/>
        <v>0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35">
        <f t="array" ref="A16">IF(DAY(DATE(2026,MATCH(LEFT($B$3,FIND(" ",$B$3)-1),{"Ocak","Şubat","Mart","Nisan","Mayıs","Haziran","Temmuz","Ağustos","Eylül","Ekim","Kasım","Aralık"},0),11))=11,DATE(2026,MATCH(LEFT($B$3,FIND(" ",$B$3)-1),{"Ocak","Şubat","Mart","Nisan","Mayıs","Haziran","Temmuz","Ağustos","Eylül","Ekim","Kasım","Aralık"},0),11),"")</f>
        <v>46064</v>
      </c>
      <c r="B16" s="36" t="str">
        <f t="shared" si="1"/>
        <v>Çarşamba</v>
      </c>
      <c r="C16" s="37" t="str">
        <f>IFERROR(__xludf.DUMMYFUNCTION("IF(A16&lt;&gt;"""",IFNA(TEXTJOIN(CHAR(10),TRUE,FILTER(IF('Tüm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Ödemeler'!$A:$"&amp;"A=A16)),""""),"""")"),"")</f>
        <v/>
      </c>
      <c r="D16" s="12">
        <f>IF(A16&lt;&gt;"",SUMIFS('Tüm Ödemeler'!$D:$D,'Tüm Ödemeler'!$A:$A,A16,'Tüm Ödemeler'!$E:$E,"&lt;&gt;Alınan Çek")-SUMIFS('Tüm Ödemeler'!$D:$D,'Tüm Ödemeler'!$A:$A,A16,'Tüm Ödemeler'!$E:$E,"Alınan Çek"),"")</f>
        <v>0</v>
      </c>
      <c r="E16" s="38">
        <f t="shared" si="2"/>
        <v>0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35">
        <f t="array" ref="A17">IF(DAY(DATE(2026,MATCH(LEFT($B$3,FIND(" ",$B$3)-1),{"Ocak","Şubat","Mart","Nisan","Mayıs","Haziran","Temmuz","Ağustos","Eylül","Ekim","Kasım","Aralık"},0),12))=12,DATE(2026,MATCH(LEFT($B$3,FIND(" ",$B$3)-1),{"Ocak","Şubat","Mart","Nisan","Mayıs","Haziran","Temmuz","Ağustos","Eylül","Ekim","Kasım","Aralık"},0),12),"")</f>
        <v>46065</v>
      </c>
      <c r="B17" s="36" t="str">
        <f t="shared" si="1"/>
        <v>Perşembe</v>
      </c>
      <c r="C17" s="37" t="str">
        <f>IFERROR(__xludf.DUMMYFUNCTION("IF(A17&lt;&gt;"""",IFNA(TEXTJOIN(CHAR(10),TRUE,FILTER(IF('Tüm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Ödemeler'!$A:$"&amp;"A=A17)),""""),"""")"),"")</f>
        <v/>
      </c>
      <c r="D17" s="12">
        <f>IF(A17&lt;&gt;"",SUMIFS('Tüm Ödemeler'!$D:$D,'Tüm Ödemeler'!$A:$A,A17,'Tüm Ödemeler'!$E:$E,"&lt;&gt;Alınan Çek")-SUMIFS('Tüm Ödemeler'!$D:$D,'Tüm Ödemeler'!$A:$A,A17,'Tüm Ödemeler'!$E:$E,"Alınan Çek"),"")</f>
        <v>0</v>
      </c>
      <c r="E17" s="38">
        <f t="shared" si="2"/>
        <v>0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35">
        <f t="array" ref="A18">IF(DAY(DATE(2026,MATCH(LEFT($B$3,FIND(" ",$B$3)-1),{"Ocak","Şubat","Mart","Nisan","Mayıs","Haziran","Temmuz","Ağustos","Eylül","Ekim","Kasım","Aralık"},0),13))=13,DATE(2026,MATCH(LEFT($B$3,FIND(" ",$B$3)-1),{"Ocak","Şubat","Mart","Nisan","Mayıs","Haziran","Temmuz","Ağustos","Eylül","Ekim","Kasım","Aralık"},0),13),"")</f>
        <v>46066</v>
      </c>
      <c r="B18" s="36" t="str">
        <f t="shared" si="1"/>
        <v>Cuma</v>
      </c>
      <c r="C18" s="37" t="str">
        <f>IFERROR(__xludf.DUMMYFUNCTION("IF(A18&lt;&gt;"""",IFNA(TEXTJOIN(CHAR(10),TRUE,FILTER(IF('Tüm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Ödemeler'!$A:$"&amp;"A=A18)),""""),"""")"),"")</f>
        <v/>
      </c>
      <c r="D18" s="12">
        <f>IF(A18&lt;&gt;"",SUMIFS('Tüm Ödemeler'!$D:$D,'Tüm Ödemeler'!$A:$A,A18,'Tüm Ödemeler'!$E:$E,"&lt;&gt;Alınan Çek")-SUMIFS('Tüm Ödemeler'!$D:$D,'Tüm Ödemeler'!$A:$A,A18,'Tüm Ödemeler'!$E:$E,"Alınan Çek"),"")</f>
        <v>0</v>
      </c>
      <c r="E18" s="38">
        <f t="shared" si="2"/>
        <v>0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35">
        <f t="array" ref="A19">IF(DAY(DATE(2026,MATCH(LEFT($B$3,FIND(" ",$B$3)-1),{"Ocak","Şubat","Mart","Nisan","Mayıs","Haziran","Temmuz","Ağustos","Eylül","Ekim","Kasım","Aralık"},0),14))=14,DATE(2026,MATCH(LEFT($B$3,FIND(" ",$B$3)-1),{"Ocak","Şubat","Mart","Nisan","Mayıs","Haziran","Temmuz","Ağustos","Eylül","Ekim","Kasım","Aralık"},0),14),"")</f>
        <v>46067</v>
      </c>
      <c r="B19" s="36" t="str">
        <f t="shared" si="1"/>
        <v>Cumartesi</v>
      </c>
      <c r="C19" s="37" t="str">
        <f>IFERROR(__xludf.DUMMYFUNCTION("IF(A19&lt;&gt;"""",IFNA(TEXTJOIN(CHAR(10),TRUE,FILTER(IF('Tüm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Ödemeler'!$A:$"&amp;"A=A19)),""""),"""")"),"")</f>
        <v/>
      </c>
      <c r="D19" s="12">
        <f>IF(A19&lt;&gt;"",SUMIFS('Tüm Ödemeler'!$D:$D,'Tüm Ödemeler'!$A:$A,A19,'Tüm Ödemeler'!$E:$E,"&lt;&gt;Alınan Çek")-SUMIFS('Tüm Ödemeler'!$D:$D,'Tüm Ödemeler'!$A:$A,A19,'Tüm Ödemeler'!$E:$E,"Alınan Çek"),"")</f>
        <v>0</v>
      </c>
      <c r="E19" s="38">
        <f t="shared" si="2"/>
        <v>0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35">
        <f t="array" ref="A20">IF(DAY(DATE(2026,MATCH(LEFT($B$3,FIND(" ",$B$3)-1),{"Ocak","Şubat","Mart","Nisan","Mayıs","Haziran","Temmuz","Ağustos","Eylül","Ekim","Kasım","Aralık"},0),15))=15,DATE(2026,MATCH(LEFT($B$3,FIND(" ",$B$3)-1),{"Ocak","Şubat","Mart","Nisan","Mayıs","Haziran","Temmuz","Ağustos","Eylül","Ekim","Kasım","Aralık"},0),15),"")</f>
        <v>46068</v>
      </c>
      <c r="B20" s="36" t="str">
        <f t="shared" si="1"/>
        <v>Pazar</v>
      </c>
      <c r="C20" s="37" t="str">
        <f>IFERROR(__xludf.DUMMYFUNCTION("IF(A20&lt;&gt;"""",IFNA(TEXTJOIN(CHAR(10),TRUE,FILTER(IF('Tüm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Ödemeler'!$A:$"&amp;"A=A20)),""""),"""")"),"")</f>
        <v/>
      </c>
      <c r="D20" s="12">
        <f>IF(A20&lt;&gt;"",SUMIFS('Tüm Ödemeler'!$D:$D,'Tüm Ödemeler'!$A:$A,A20,'Tüm Ödemeler'!$E:$E,"&lt;&gt;Alınan Çek")-SUMIFS('Tüm Ödemeler'!$D:$D,'Tüm Ödemeler'!$A:$A,A20,'Tüm Ödemeler'!$E:$E,"Alınan Çek"),"")</f>
        <v>0</v>
      </c>
      <c r="E20" s="38">
        <f t="shared" si="2"/>
        <v>0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35">
        <f t="array" ref="A21">IF(DAY(DATE(2026,MATCH(LEFT($B$3,FIND(" ",$B$3)-1),{"Ocak","Şubat","Mart","Nisan","Mayıs","Haziran","Temmuz","Ağustos","Eylül","Ekim","Kasım","Aralık"},0),16))=16,DATE(2026,MATCH(LEFT($B$3,FIND(" ",$B$3)-1),{"Ocak","Şubat","Mart","Nisan","Mayıs","Haziran","Temmuz","Ağustos","Eylül","Ekim","Kasım","Aralık"},0),16),"")</f>
        <v>46069</v>
      </c>
      <c r="B21" s="36" t="str">
        <f t="shared" si="1"/>
        <v>Pazartesi</v>
      </c>
      <c r="C21" s="37" t="str">
        <f>IFERROR(__xludf.DUMMYFUNCTION("IF(A21&lt;&gt;"""",IFNA(TEXTJOIN(CHAR(10),TRUE,FILTER(IF('Tüm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Ödemeler'!$A:$"&amp;"A=A21)),""""),"""")"),"Tahsil: MUHAMMET BAHÇE (ZİRAAT B) + 100.000 TL")</f>
        <v>Tahsil: MUHAMMET BAHÇE (ZİRAAT B) + 100.000 TL</v>
      </c>
      <c r="D21" s="12">
        <f>IF(A21&lt;&gt;"",SUMIFS('Tüm Ödemeler'!$D:$D,'Tüm Ödemeler'!$A:$A,A21,'Tüm Ödemeler'!$E:$E,"&lt;&gt;Alınan Çek")-SUMIFS('Tüm Ödemeler'!$D:$D,'Tüm Ödemeler'!$A:$A,A21,'Tüm Ödemeler'!$E:$E,"Alınan Çek"),"")</f>
        <v>-100000</v>
      </c>
      <c r="E21" s="38">
        <f t="shared" si="2"/>
        <v>-100000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35">
        <f t="array" ref="A22">IF(DAY(DATE(2026,MATCH(LEFT($B$3,FIND(" ",$B$3)-1),{"Ocak","Şubat","Mart","Nisan","Mayıs","Haziran","Temmuz","Ağustos","Eylül","Ekim","Kasım","Aralık"},0),17))=17,DATE(2026,MATCH(LEFT($B$3,FIND(" ",$B$3)-1),{"Ocak","Şubat","Mart","Nisan","Mayıs","Haziran","Temmuz","Ağustos","Eylül","Ekim","Kasım","Aralık"},0),17),"")</f>
        <v>46070</v>
      </c>
      <c r="B22" s="36" t="str">
        <f t="shared" si="1"/>
        <v>Salı</v>
      </c>
      <c r="C22" s="37" t="str">
        <f>IFERROR(__xludf.DUMMYFUNCTION("IF(A22&lt;&gt;"""",IFNA(TEXTJOIN(CHAR(10),TRUE,FILTER(IF('Tüm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Ödemeler'!$A:$"&amp;"A=A22)),""""),"""")"),"")</f>
        <v/>
      </c>
      <c r="D22" s="12">
        <f>IF(A22&lt;&gt;"",SUMIFS('Tüm Ödemeler'!$D:$D,'Tüm Ödemeler'!$A:$A,A22,'Tüm Ödemeler'!$E:$E,"&lt;&gt;Alınan Çek")-SUMIFS('Tüm Ödemeler'!$D:$D,'Tüm Ödemeler'!$A:$A,A22,'Tüm Ödemeler'!$E:$E,"Alınan Çek"),"")</f>
        <v>0</v>
      </c>
      <c r="E22" s="38">
        <f t="shared" si="2"/>
        <v>0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35">
        <f t="array" ref="A23">IF(DAY(DATE(2026,MATCH(LEFT($B$3,FIND(" ",$B$3)-1),{"Ocak","Şubat","Mart","Nisan","Mayıs","Haziran","Temmuz","Ağustos","Eylül","Ekim","Kasım","Aralık"},0),18))=18,DATE(2026,MATCH(LEFT($B$3,FIND(" ",$B$3)-1),{"Ocak","Şubat","Mart","Nisan","Mayıs","Haziran","Temmuz","Ağustos","Eylül","Ekim","Kasım","Aralık"},0),18),"")</f>
        <v>46071</v>
      </c>
      <c r="B23" s="36" t="str">
        <f t="shared" si="1"/>
        <v>Çarşamba</v>
      </c>
      <c r="C23" s="37" t="str">
        <f>IFERROR(__xludf.DUMMYFUNCTION("IF(A23&lt;&gt;"""",IFNA(TEXTJOIN(CHAR(10),TRUE,FILTER(IF('Tüm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Ödemeler'!$A:$"&amp;"A=A23)),""""),"""")"),"AKBANK-BCH - 350.000 TL")</f>
        <v>AKBANK-BCH - 350.000 TL</v>
      </c>
      <c r="D23" s="12">
        <f>IF(A23&lt;&gt;"",SUMIFS('Tüm Ödemeler'!$D:$D,'Tüm Ödemeler'!$A:$A,A23,'Tüm Ödemeler'!$E:$E,"&lt;&gt;Alınan Çek")-SUMIFS('Tüm Ödemeler'!$D:$D,'Tüm Ödemeler'!$A:$A,A23,'Tüm Ödemeler'!$E:$E,"Alınan Çek"),"")</f>
        <v>350000</v>
      </c>
      <c r="E23" s="38">
        <f t="shared" si="2"/>
        <v>350000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35">
        <f t="array" ref="A24">IF(DAY(DATE(2026,MATCH(LEFT($B$3,FIND(" ",$B$3)-1),{"Ocak","Şubat","Mart","Nisan","Mayıs","Haziran","Temmuz","Ağustos","Eylül","Ekim","Kasım","Aralık"},0),19))=19,DATE(2026,MATCH(LEFT($B$3,FIND(" ",$B$3)-1),{"Ocak","Şubat","Mart","Nisan","Mayıs","Haziran","Temmuz","Ağustos","Eylül","Ekim","Kasım","Aralık"},0),19),"")</f>
        <v>46072</v>
      </c>
      <c r="B24" s="36" t="str">
        <f t="shared" si="1"/>
        <v>Perşembe</v>
      </c>
      <c r="C24" s="37" t="str">
        <f>IFERROR(__xludf.DUMMYFUNCTION("IF(A24&lt;&gt;"""",IFNA(TEXTJOIN(CHAR(10),TRUE,FILTER(IF('Tüm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Ödemeler'!$A:$"&amp;"A=A24)),""""),"""")"),"")</f>
        <v/>
      </c>
      <c r="D24" s="12">
        <f>IF(A24&lt;&gt;"",SUMIFS('Tüm Ödemeler'!$D:$D,'Tüm Ödemeler'!$A:$A,A24,'Tüm Ödemeler'!$E:$E,"&lt;&gt;Alınan Çek")-SUMIFS('Tüm Ödemeler'!$D:$D,'Tüm Ödemeler'!$A:$A,A24,'Tüm Ödemeler'!$E:$E,"Alınan Çek"),"")</f>
        <v>0</v>
      </c>
      <c r="E24" s="38">
        <f t="shared" si="2"/>
        <v>0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35">
        <f t="array" ref="A25">IF(DAY(DATE(2026,MATCH(LEFT($B$3,FIND(" ",$B$3)-1),{"Ocak","Şubat","Mart","Nisan","Mayıs","Haziran","Temmuz","Ağustos","Eylül","Ekim","Kasım","Aralık"},0),20))=20,DATE(2026,MATCH(LEFT($B$3,FIND(" ",$B$3)-1),{"Ocak","Şubat","Mart","Nisan","Mayıs","Haziran","Temmuz","Ağustos","Eylül","Ekim","Kasım","Aralık"},0),20),"")</f>
        <v>46073</v>
      </c>
      <c r="B25" s="36" t="str">
        <f t="shared" si="1"/>
        <v>Cuma</v>
      </c>
      <c r="C25" s="37" t="str">
        <f>IFERROR(__xludf.DUMMYFUNCTION("IF(A25&lt;&gt;"""",IFNA(TEXTJOIN(CHAR(10),TRUE,FILTER(IF('Tüm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Ödemeler'!$A:$"&amp;"A=A25)),""""),"""")"),"")</f>
        <v/>
      </c>
      <c r="D25" s="12">
        <f>IF(A25&lt;&gt;"",SUMIFS('Tüm Ödemeler'!$D:$D,'Tüm Ödemeler'!$A:$A,A25,'Tüm Ödemeler'!$E:$E,"&lt;&gt;Alınan Çek")-SUMIFS('Tüm Ödemeler'!$D:$D,'Tüm Ödemeler'!$A:$A,A25,'Tüm Ödemeler'!$E:$E,"Alınan Çek"),"")</f>
        <v>0</v>
      </c>
      <c r="E25" s="38">
        <f t="shared" si="2"/>
        <v>0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35">
        <f t="array" ref="A26">IF(DAY(DATE(2026,MATCH(LEFT($B$3,FIND(" ",$B$3)-1),{"Ocak","Şubat","Mart","Nisan","Mayıs","Haziran","Temmuz","Ağustos","Eylül","Ekim","Kasım","Aralık"},0),21))=21,DATE(2026,MATCH(LEFT($B$3,FIND(" ",$B$3)-1),{"Ocak","Şubat","Mart","Nisan","Mayıs","Haziran","Temmuz","Ağustos","Eylül","Ekim","Kasım","Aralık"},0),21),"")</f>
        <v>46074</v>
      </c>
      <c r="B26" s="36" t="str">
        <f t="shared" si="1"/>
        <v>Cumartesi</v>
      </c>
      <c r="C26" s="37" t="str">
        <f>IFERROR(__xludf.DUMMYFUNCTION("IF(A26&lt;&gt;"""",IFNA(TEXTJOIN(CHAR(10),TRUE,FILTER(IF('Tüm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Ödemeler'!$A:$"&amp;"A=A26)),""""),"""")"),"")</f>
        <v/>
      </c>
      <c r="D26" s="12">
        <f>IF(A26&lt;&gt;"",SUMIFS('Tüm Ödemeler'!$D:$D,'Tüm Ödemeler'!$A:$A,A26,'Tüm Ödemeler'!$E:$E,"&lt;&gt;Alınan Çek")-SUMIFS('Tüm Ödemeler'!$D:$D,'Tüm Ödemeler'!$A:$A,A26,'Tüm Ödemeler'!$E:$E,"Alınan Çek"),"")</f>
        <v>0</v>
      </c>
      <c r="E26" s="38">
        <f t="shared" si="2"/>
        <v>0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35">
        <f t="array" ref="A27">IF(DAY(DATE(2026,MATCH(LEFT($B$3,FIND(" ",$B$3)-1),{"Ocak","Şubat","Mart","Nisan","Mayıs","Haziran","Temmuz","Ağustos","Eylül","Ekim","Kasım","Aralık"},0),22))=22,DATE(2026,MATCH(LEFT($B$3,FIND(" ",$B$3)-1),{"Ocak","Şubat","Mart","Nisan","Mayıs","Haziran","Temmuz","Ağustos","Eylül","Ekim","Kasım","Aralık"},0),22),"")</f>
        <v>46075</v>
      </c>
      <c r="B27" s="36" t="str">
        <f t="shared" si="1"/>
        <v>Pazar</v>
      </c>
      <c r="C27" s="37" t="str">
        <f>IFERROR(__xludf.DUMMYFUNCTION("IF(A27&lt;&gt;"""",IFNA(TEXTJOIN(CHAR(10),TRUE,FILTER(IF('Tüm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Ödemeler'!$A:$"&amp;"A=A27)),""""),"""")"),"")</f>
        <v/>
      </c>
      <c r="D27" s="12">
        <f>IF(A27&lt;&gt;"",SUMIFS('Tüm Ödemeler'!$D:$D,'Tüm Ödemeler'!$A:$A,A27,'Tüm Ödemeler'!$E:$E,"&lt;&gt;Alınan Çek")-SUMIFS('Tüm Ödemeler'!$D:$D,'Tüm Ödemeler'!$A:$A,A27,'Tüm Ödemeler'!$E:$E,"Alınan Çek"),"")</f>
        <v>0</v>
      </c>
      <c r="E27" s="38">
        <f t="shared" si="2"/>
        <v>0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35">
        <f t="array" ref="A28">IF(DAY(DATE(2026,MATCH(LEFT($B$3,FIND(" ",$B$3)-1),{"Ocak","Şubat","Mart","Nisan","Mayıs","Haziran","Temmuz","Ağustos","Eylül","Ekim","Kasım","Aralık"},0),23))=23,DATE(2026,MATCH(LEFT($B$3,FIND(" ",$B$3)-1),{"Ocak","Şubat","Mart","Nisan","Mayıs","Haziran","Temmuz","Ağustos","Eylül","Ekim","Kasım","Aralık"},0),23),"")</f>
        <v>46076</v>
      </c>
      <c r="B28" s="36" t="str">
        <f t="shared" si="1"/>
        <v>Pazartesi</v>
      </c>
      <c r="C28" s="37" t="str">
        <f>IFERROR(__xludf.DUMMYFUNCTION("IF(A28&lt;&gt;"""",IFNA(TEXTJOIN(CHAR(10),TRUE,FILTER(IF('Tüm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Ödemeler'!$A:$"&amp;"A=A28)),""""),"""")"),"")</f>
        <v/>
      </c>
      <c r="D28" s="12">
        <f>IF(A28&lt;&gt;"",SUMIFS('Tüm Ödemeler'!$D:$D,'Tüm Ödemeler'!$A:$A,A28,'Tüm Ödemeler'!$E:$E,"&lt;&gt;Alınan Çek")-SUMIFS('Tüm Ödemeler'!$D:$D,'Tüm Ödemeler'!$A:$A,A28,'Tüm Ödemeler'!$E:$E,"Alınan Çek"),"")</f>
        <v>0</v>
      </c>
      <c r="E28" s="38">
        <f t="shared" si="2"/>
        <v>0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35">
        <f t="array" ref="A29">IF(DAY(DATE(2026,MATCH(LEFT($B$3,FIND(" ",$B$3)-1),{"Ocak","Şubat","Mart","Nisan","Mayıs","Haziran","Temmuz","Ağustos","Eylül","Ekim","Kasım","Aralık"},0),24))=24,DATE(2026,MATCH(LEFT($B$3,FIND(" ",$B$3)-1),{"Ocak","Şubat","Mart","Nisan","Mayıs","Haziran","Temmuz","Ağustos","Eylül","Ekim","Kasım","Aralık"},0),24),"")</f>
        <v>46077</v>
      </c>
      <c r="B29" s="36" t="str">
        <f t="shared" si="1"/>
        <v>Salı</v>
      </c>
      <c r="C29" s="37" t="str">
        <f>IFERROR(__xludf.DUMMYFUNCTION("IF(A29&lt;&gt;"""",IFNA(TEXTJOIN(CHAR(10),TRUE,FILTER(IF('Tüm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Ödemeler'!$A:$"&amp;"A=A29)),""""),"""")"),"")</f>
        <v/>
      </c>
      <c r="D29" s="12">
        <f>IF(A29&lt;&gt;"",SUMIFS('Tüm Ödemeler'!$D:$D,'Tüm Ödemeler'!$A:$A,A29,'Tüm Ödemeler'!$E:$E,"&lt;&gt;Alınan Çek")-SUMIFS('Tüm Ödemeler'!$D:$D,'Tüm Ödemeler'!$A:$A,A29,'Tüm Ödemeler'!$E:$E,"Alınan Çek"),"")</f>
        <v>0</v>
      </c>
      <c r="E29" s="38">
        <f t="shared" si="2"/>
        <v>0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5">
        <f t="array" ref="A30">IF(DAY(DATE(2026,MATCH(LEFT($B$3,FIND(" ",$B$3)-1),{"Ocak","Şubat","Mart","Nisan","Mayıs","Haziran","Temmuz","Ağustos","Eylül","Ekim","Kasım","Aralık"},0),25))=25,DATE(2026,MATCH(LEFT($B$3,FIND(" ",$B$3)-1),{"Ocak","Şubat","Mart","Nisan","Mayıs","Haziran","Temmuz","Ağustos","Eylül","Ekim","Kasım","Aralık"},0),25),"")</f>
        <v>46078</v>
      </c>
      <c r="B30" s="36" t="str">
        <f t="shared" si="1"/>
        <v>Çarşamba</v>
      </c>
      <c r="C30" s="37" t="str">
        <f>IFERROR(__xludf.DUMMYFUNCTION("IF(A30&lt;&gt;"""",IFNA(TEXTJOIN(CHAR(10),TRUE,FILTER(IF('Tüm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Ödemeler'!$A:$"&amp;"A=A30)),""""),"""")"),"")</f>
        <v/>
      </c>
      <c r="D30" s="12">
        <f>IF(A30&lt;&gt;"",SUMIFS('Tüm Ödemeler'!$D:$D,'Tüm Ödemeler'!$A:$A,A30,'Tüm Ödemeler'!$E:$E,"&lt;&gt;Alınan Çek")-SUMIFS('Tüm Ödemeler'!$D:$D,'Tüm Ödemeler'!$A:$A,A30,'Tüm Ödemeler'!$E:$E,"Alınan Çek"),"")</f>
        <v>0</v>
      </c>
      <c r="E30" s="38">
        <f t="shared" si="2"/>
        <v>0</v>
      </c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5">
        <f t="array" ref="A31">IF(DAY(DATE(2026,MATCH(LEFT($B$3,FIND(" ",$B$3)-1),{"Ocak","Şubat","Mart","Nisan","Mayıs","Haziran","Temmuz","Ağustos","Eylül","Ekim","Kasım","Aralık"},0),26))=26,DATE(2026,MATCH(LEFT($B$3,FIND(" ",$B$3)-1),{"Ocak","Şubat","Mart","Nisan","Mayıs","Haziran","Temmuz","Ağustos","Eylül","Ekim","Kasım","Aralık"},0),26),"")</f>
        <v>46079</v>
      </c>
      <c r="B31" s="36" t="str">
        <f t="shared" si="1"/>
        <v>Perşembe</v>
      </c>
      <c r="C31" s="37" t="str">
        <f>IFERROR(__xludf.DUMMYFUNCTION("IF(A31&lt;&gt;"""",IFNA(TEXTJOIN(CHAR(10),TRUE,FILTER(IF('Tüm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Ödemeler'!$A:$"&amp;"A=A31)),""""),"""")"),"KDV - BELİRSİZ TL
Vergi - BELİRSİZ TL")</f>
        <v>KDV - BELİRSİZ TL
Vergi - BELİRSİZ TL</v>
      </c>
      <c r="D31" s="12">
        <f>IF(A31&lt;&gt;"",SUMIFS('Tüm Ödemeler'!$D:$D,'Tüm Ödemeler'!$A:$A,A31,'Tüm Ödemeler'!$E:$E,"&lt;&gt;Alınan Çek")-SUMIFS('Tüm Ödemeler'!$D:$D,'Tüm Ödemeler'!$A:$A,A31,'Tüm Ödemeler'!$E:$E,"Alınan Çek"),"")</f>
        <v>0</v>
      </c>
      <c r="E31" s="38">
        <f t="shared" si="2"/>
        <v>0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5">
        <f t="array" ref="A32">IF(DAY(DATE(2026,MATCH(LEFT($B$3,FIND(" ",$B$3)-1),{"Ocak","Şubat","Mart","Nisan","Mayıs","Haziran","Temmuz","Ağustos","Eylül","Ekim","Kasım","Aralık"},0),27))=27,DATE(2026,MATCH(LEFT($B$3,FIND(" ",$B$3)-1),{"Ocak","Şubat","Mart","Nisan","Mayıs","Haziran","Temmuz","Ağustos","Eylül","Ekim","Kasım","Aralık"},0),27),"")</f>
        <v>46080</v>
      </c>
      <c r="B32" s="36" t="str">
        <f t="shared" si="1"/>
        <v>Cuma</v>
      </c>
      <c r="C32" s="37" t="str">
        <f>IFERROR(__xludf.DUMMYFUNCTION("IF(A32&lt;&gt;"""",IFNA(TEXTJOIN(CHAR(10),TRUE,FILTER(IF('Tüm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Ödemeler'!$A:$"&amp;"A=A32)),""""),"""")"),"Çek: CENSAN SONDAJ (AKBANK) - 19.500 TL")</f>
        <v>Çek: CENSAN SONDAJ (AKBANK) - 19.500 TL</v>
      </c>
      <c r="D32" s="12">
        <f>IF(A32&lt;&gt;"",SUMIFS('Tüm Ödemeler'!$D:$D,'Tüm Ödemeler'!$A:$A,A32,'Tüm Ödemeler'!$E:$E,"&lt;&gt;Alınan Çek")-SUMIFS('Tüm Ödemeler'!$D:$D,'Tüm Ödemeler'!$A:$A,A32,'Tüm Ödemeler'!$E:$E,"Alınan Çek"),"")</f>
        <v>19500</v>
      </c>
      <c r="E32" s="38">
        <f t="shared" si="2"/>
        <v>19500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5">
        <f t="array" ref="A33">IF(DAY(DATE(2026,MATCH(LEFT($B$3,FIND(" ",$B$3)-1),{"Ocak","Şubat","Mart","Nisan","Mayıs","Haziran","Temmuz","Ağustos","Eylül","Ekim","Kasım","Aralık"},0),28))=28,DATE(2026,MATCH(LEFT($B$3,FIND(" ",$B$3)-1),{"Ocak","Şubat","Mart","Nisan","Mayıs","Haziran","Temmuz","Ağustos","Eylül","Ekim","Kasım","Aralık"},0),28),"")</f>
        <v>46081</v>
      </c>
      <c r="B33" s="36" t="str">
        <f t="shared" si="1"/>
        <v>Cumartesi</v>
      </c>
      <c r="C33" s="37" t="str">
        <f>IFERROR(__xludf.DUMMYFUNCTION("IF(A33&lt;&gt;"""",IFNA(TEXTJOIN(CHAR(10),TRUE,FILTER(IF('Tüm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Ödemeler'!$A:$"&amp;"A=A33)),""""),"""")"),"Kredi Kartı - 0 TL")</f>
        <v>Kredi Kartı - 0 TL</v>
      </c>
      <c r="D33" s="12">
        <f>IF(A33&lt;&gt;"",SUMIFS('Tüm Ödemeler'!$D:$D,'Tüm Ödemeler'!$A:$A,A33,'Tüm Ödemeler'!$E:$E,"&lt;&gt;Alınan Çek")-SUMIFS('Tüm Ödemeler'!$D:$D,'Tüm Ödemeler'!$A:$A,A33,'Tüm Ödemeler'!$E:$E,"Alınan Çek"),"")</f>
        <v>0</v>
      </c>
      <c r="E33" s="38">
        <f t="shared" si="2"/>
        <v>0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5" t="str">
        <f t="array" ref="A34">IF(DAY(DATE(2026,MATCH(LEFT($B$3,FIND(" ",$B$3)-1),{"Ocak","Şubat","Mart","Nisan","Mayıs","Haziran","Temmuz","Ağustos","Eylül","Ekim","Kasım","Aralık"},0),29))=29,DATE(2026,MATCH(LEFT($B$3,FIND(" ",$B$3)-1),{"Ocak","Şubat","Mart","Nisan","Mayıs","Haziran","Temmuz","Ağustos","Eylül","Ekim","Kasım","Aralık"},0),29),"")</f>
        <v/>
      </c>
      <c r="B34" s="29" t="str">
        <f t="shared" si="1"/>
        <v/>
      </c>
      <c r="C34" s="37" t="str">
        <f>IFERROR(__xludf.DUMMYFUNCTION("IF(A34&lt;&gt;"""",IFNA(TEXTJOIN(CHAR(10),TRUE,FILTER(IF('Tüm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Ödemeler'!$A:$"&amp;"A=A34)),""""),"""")"),"")</f>
        <v/>
      </c>
      <c r="D34" s="12" t="str">
        <f>IF(A34&lt;&gt;"",SUMIFS('Tüm Ödemeler'!$D:$D,'Tüm Ödemeler'!$A:$A,A34,'Tüm Ödemeler'!$E:$E,"&lt;&gt;Alınan Çek")-SUMIFS('Tüm Ödemeler'!$D:$D,'Tüm Ödemeler'!$A:$A,A34,'Tüm Ödemeler'!$E:$E,"Alınan Çek"),"")</f>
        <v/>
      </c>
      <c r="E34" s="38" t="str">
        <f t="shared" si="2"/>
        <v/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5" t="str">
        <f t="array" ref="A35">IF(DAY(DATE(2026,MATCH(LEFT($B$3,FIND(" ",$B$3)-1),{"Ocak","Şubat","Mart","Nisan","Mayıs","Haziran","Temmuz","Ağustos","Eylül","Ekim","Kasım","Aralık"},0),30))=30,DATE(2026,MATCH(LEFT($B$3,FIND(" ",$B$3)-1),{"Ocak","Şubat","Mart","Nisan","Mayıs","Haziran","Temmuz","Ağustos","Eylül","Ekim","Kasım","Aralık"},0),30),"")</f>
        <v/>
      </c>
      <c r="B35" s="29" t="str">
        <f t="shared" si="1"/>
        <v/>
      </c>
      <c r="C35" s="37" t="str">
        <f>IFERROR(__xludf.DUMMYFUNCTION("IF(A35&lt;&gt;"""",IFNA(TEXTJOIN(CHAR(10),TRUE,FILTER(IF('Tüm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Ödemeler'!$A:$"&amp;"A=A35)),""""),"""")"),"")</f>
        <v/>
      </c>
      <c r="D35" s="12" t="str">
        <f>IF(A35&lt;&gt;"",SUMIFS('Tüm Ödemeler'!$D:$D,'Tüm Ödemeler'!$A:$A,A35,'Tüm Ödemeler'!$E:$E,"&lt;&gt;Alınan Çek")-SUMIFS('Tüm Ödemeler'!$D:$D,'Tüm Ödemeler'!$A:$A,A35,'Tüm Ödemeler'!$E:$E,"Alınan Çek"),"")</f>
        <v/>
      </c>
      <c r="E35" s="38" t="str">
        <f t="shared" si="2"/>
        <v/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5" t="str">
        <f t="array" ref="A36">IF(DAY(DATE(2026,MATCH(LEFT($B$3,FIND(" ",$B$3)-1),{"Ocak","Şubat","Mart","Nisan","Mayıs","Haziran","Temmuz","Ağustos","Eylül","Ekim","Kasım","Aralık"},0),31))=31,DATE(2026,MATCH(LEFT($B$3,FIND(" ",$B$3)-1),{"Ocak","Şubat","Mart","Nisan","Mayıs","Haziran","Temmuz","Ağustos","Eylül","Ekim","Kasım","Aralık"},0),31),"")</f>
        <v/>
      </c>
      <c r="B36" s="29" t="str">
        <f t="shared" si="1"/>
        <v/>
      </c>
      <c r="C36" s="37" t="str">
        <f>IFERROR(__xludf.DUMMYFUNCTION("IF(A36&lt;&gt;"""",IFNA(TEXTJOIN(CHAR(10),TRUE,FILTER(IF('Tüm Ödemeler'!$E:$E=""Alınan Çek"",'Tüm Ödemeler'!$B:$B&amp;"" + ""&amp;TEXT('Tüm Ödemeler'!$D:$D,""#,##0"")&amp;"" TL"",'Tüm Ödemeler'!$B:$B&amp;"" - ""&amp;TEXT('Tüm Ödemeler'!$D:$D,""#,##0"")&amp;"" TL""),'Tüm Ödemeler'!$A:$"&amp;"A=A36)),""""),"""")"),"")</f>
        <v/>
      </c>
      <c r="D36" s="12" t="str">
        <f>IF(A36&lt;&gt;"",SUMIFS('Tüm Ödemeler'!$D:$D,'Tüm Ödemeler'!$A:$A,A36,'Tüm Ödemeler'!$E:$E,"&lt;&gt;Alınan Çek")-SUMIFS('Tüm Ödemeler'!$D:$D,'Tüm Ödemeler'!$A:$A,A36,'Tüm Ödemeler'!$E:$E,"Alınan Çek"),"")</f>
        <v/>
      </c>
      <c r="E36" s="38" t="str">
        <f t="shared" si="2"/>
        <v/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1" t="s">
        <v>114</v>
      </c>
      <c r="B38" s="2"/>
      <c r="C38" s="2"/>
      <c r="D38" s="2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9" t="s">
        <v>115</v>
      </c>
      <c r="D39" s="40">
        <f>SUM(E6:E36)</f>
        <v>399500</v>
      </c>
      <c r="E39" s="41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2" t="s">
        <v>116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3" t="s">
        <v>117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">
    <mergeCell ref="A1:E1"/>
    <mergeCell ref="A38:E38"/>
    <mergeCell ref="A39:C39"/>
    <mergeCell ref="D39:E39"/>
    <mergeCell ref="A41:E41"/>
    <mergeCell ref="A42:E42"/>
  </mergeCells>
  <dataValidations>
    <dataValidation type="list" allowBlank="1" sqref="B3">
      <formula1>"Ocak 2026,Şubat 2026,Mart 2026,Nisan 2026,Mayıs 2026,Haziran 2026,Temmuz 2026,Ağustos 2026,Eylül 2026,Ekim 2026,Kasım 2026,Aralık 2026"</formula1>
    </dataValidation>
  </dataValidations>
  <printOptions/>
  <pageMargins bottom="1.0" footer="0.0" header="0.0" left="0.75" right="0.75" top="1.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0"/>
    <col customWidth="1" min="2" max="6" width="15.0"/>
  </cols>
  <sheetData>
    <row r="1" ht="30.0" customHeight="1">
      <c r="A1" s="44" t="s">
        <v>118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3" t="s">
        <v>119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5" t="s">
        <v>120</v>
      </c>
      <c r="B3" s="21"/>
      <c r="C3" s="4"/>
      <c r="D3" s="45" t="s">
        <v>121</v>
      </c>
      <c r="E3" s="21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34.5" customHeight="1">
      <c r="A4" s="46">
        <f>SUMIF('Tüm Ödemeler'!$A:$A,TODAY(),'Tüm Ödemeler'!$D:$D)</f>
        <v>0</v>
      </c>
      <c r="B4" s="21"/>
      <c r="C4" s="4"/>
      <c r="D4" s="46">
        <f>SUMIFS('Tüm Ödemeler'!$D:$D,'Tüm Ödemeler'!$A:$A,"&gt;="&amp;TODAY()-WEEKDAY(TODAY(),2)+1,'Tüm Ödemeler'!$A:$A,"&lt;="&amp;TODAY()-WEEKDAY(TODAY(),2)+7)</f>
        <v>0</v>
      </c>
      <c r="E4" s="21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5" t="s">
        <v>122</v>
      </c>
      <c r="B6" s="21"/>
      <c r="C6" s="4"/>
      <c r="D6" s="45" t="s">
        <v>123</v>
      </c>
      <c r="E6" s="2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34.5" customHeight="1">
      <c r="A7" s="46">
        <f>SUMIFS('Tüm Ödemeler'!$D:$D,'Tüm Ödemeler'!$A:$A,"&gt;="&amp;DATE(YEAR(TODAY()),MONTH(TODAY()),1),'Tüm Ödemeler'!$A:$A,"&lt;="&amp;EOMONTH(TODAY(),0))</f>
        <v>599500</v>
      </c>
      <c r="B7" s="21"/>
      <c r="C7" s="4"/>
      <c r="D7" s="46">
        <f>SUMIFS('Tüm Ödemeler'!$D:$D,'Tüm Ödemeler'!$A:$A,"&gt;="&amp;DATE(YEAR(TODAY()),1,1),'Tüm Ödemeler'!$A:$A,"&lt;="&amp;DATE(YEAR(TODAY()),12,31))</f>
        <v>5468614.02</v>
      </c>
      <c r="E7" s="2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7" t="s">
        <v>124</v>
      </c>
      <c r="B10" s="2"/>
      <c r="C10" s="3"/>
      <c r="D10" s="4"/>
      <c r="E10" s="47" t="s">
        <v>125</v>
      </c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8" t="s">
        <v>126</v>
      </c>
      <c r="B11" s="48" t="s">
        <v>127</v>
      </c>
      <c r="C11" s="48" t="s">
        <v>128</v>
      </c>
      <c r="D11" s="4"/>
      <c r="E11" s="29" t="s">
        <v>129</v>
      </c>
      <c r="F11" s="12">
        <f>SUMIFS('Tüm Ödemeler'!$D:$D,'Tüm Ödemeler'!$A:$A,"&gt;="&amp;DATE(2026,1,1),'Tüm Ödemeler'!$A:$A,"&lt;="&amp;EOMONTH(DATE(2026,1,1),0))</f>
        <v>1089114.02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9" t="str">
        <f>IFERROR(__xludf.DUMMYFUNCTION("LET(rng,'Tedarikçi &amp; Çek Takibi'!$B$3:$B$200,amt,'Tedarikçi &amp; Çek Takibi'!$D$3:$D$200,st,'Tedarikçi &amp; Çek Takibi'!$G$3:$G$200,names,UNIQUE(FILTER(rng,(rng&lt;&gt;"""")*(st&lt;&gt;""Ödendi""))),totals,BYROW(names,LAMBDA(n,SUMIF(rng,n,amt))),sorted,SORTBY(HSTACK(names,"&amp;"totals),totals,-1),TAKE(sorted,10))"),"#NAME?")</f>
        <v>#NAME?</v>
      </c>
      <c r="B12" s="12"/>
      <c r="C12" s="9"/>
      <c r="D12" s="4"/>
      <c r="E12" s="29" t="s">
        <v>130</v>
      </c>
      <c r="F12" s="12">
        <f>SUMIFS('Tüm Ödemeler'!$D:$D,'Tüm Ödemeler'!$A:$A,"&gt;="&amp;DATE(2026,2,1),'Tüm Ödemeler'!$A:$A,"&lt;="&amp;EOMONTH(DATE(2026,2,1),0))</f>
        <v>599500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9"/>
      <c r="B13" s="12"/>
      <c r="C13" s="9"/>
      <c r="D13" s="4"/>
      <c r="E13" s="29" t="s">
        <v>131</v>
      </c>
      <c r="F13" s="12">
        <f>SUMIFS('Tüm Ödemeler'!$D:$D,'Tüm Ödemeler'!$A:$A,"&gt;="&amp;DATE(2026,3,1),'Tüm Ödemeler'!$A:$A,"&lt;="&amp;EOMONTH(DATE(2026,3,1),0))</f>
        <v>435000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9"/>
      <c r="B14" s="12"/>
      <c r="C14" s="9"/>
      <c r="D14" s="4"/>
      <c r="E14" s="29" t="s">
        <v>132</v>
      </c>
      <c r="F14" s="12">
        <f>SUMIFS('Tüm Ödemeler'!$D:$D,'Tüm Ödemeler'!$A:$A,"&gt;="&amp;DATE(2026,4,1),'Tüm Ödemeler'!$A:$A,"&lt;="&amp;EOMONTH(DATE(2026,4,1),0))</f>
        <v>320000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9"/>
      <c r="B15" s="12"/>
      <c r="C15" s="9"/>
      <c r="D15" s="4"/>
      <c r="E15" s="29" t="s">
        <v>133</v>
      </c>
      <c r="F15" s="12">
        <f>SUMIFS('Tüm Ödemeler'!$D:$D,'Tüm Ödemeler'!$A:$A,"&gt;="&amp;DATE(2026,5,1),'Tüm Ödemeler'!$A:$A,"&lt;="&amp;EOMONTH(DATE(2026,5,1),0))</f>
        <v>1280000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9"/>
      <c r="B16" s="12"/>
      <c r="C16" s="9"/>
      <c r="D16" s="4"/>
      <c r="E16" s="29" t="s">
        <v>134</v>
      </c>
      <c r="F16" s="12">
        <f>SUMIFS('Tüm Ödemeler'!$D:$D,'Tüm Ödemeler'!$A:$A,"&gt;="&amp;DATE(2026,6,1),'Tüm Ödemeler'!$A:$A,"&lt;="&amp;EOMONTH(DATE(2026,6,1),0))</f>
        <v>1455000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9"/>
      <c r="B17" s="12"/>
      <c r="C17" s="9"/>
      <c r="D17" s="4"/>
      <c r="E17" s="29" t="s">
        <v>135</v>
      </c>
      <c r="F17" s="12">
        <f>SUMIFS('Tüm Ödemeler'!$D:$D,'Tüm Ödemeler'!$A:$A,"&gt;="&amp;DATE(2026,7,1),'Tüm Ödemeler'!$A:$A,"&lt;="&amp;EOMONTH(DATE(2026,7,1),0))</f>
        <v>290000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9"/>
      <c r="B18" s="12"/>
      <c r="C18" s="9"/>
      <c r="D18" s="4"/>
      <c r="E18" s="29" t="s">
        <v>136</v>
      </c>
      <c r="F18" s="12">
        <f>SUMIFS('Tüm Ödemeler'!$D:$D,'Tüm Ödemeler'!$A:$A,"&gt;="&amp;DATE(2026,8,1),'Tüm Ödemeler'!$A:$A,"&lt;="&amp;EOMONTH(DATE(2026,8,1),0))</f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9"/>
      <c r="B19" s="12"/>
      <c r="C19" s="9"/>
      <c r="D19" s="4"/>
      <c r="E19" s="29" t="s">
        <v>137</v>
      </c>
      <c r="F19" s="12">
        <f>SUMIFS('Tüm Ödemeler'!$D:$D,'Tüm Ödemeler'!$A:$A,"&gt;="&amp;DATE(2026,9,1),'Tüm Ödemeler'!$A:$A,"&lt;="&amp;EOMONTH(DATE(2026,9,1),0))</f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9"/>
      <c r="B20" s="12"/>
      <c r="C20" s="9"/>
      <c r="D20" s="4"/>
      <c r="E20" s="29" t="s">
        <v>138</v>
      </c>
      <c r="F20" s="12">
        <f>SUMIFS('Tüm Ödemeler'!$D:$D,'Tüm Ödemeler'!$A:$A,"&gt;="&amp;DATE(2026,10,1),'Tüm Ödemeler'!$A:$A,"&lt;="&amp;EOMONTH(DATE(2026,10,1),0))</f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9"/>
      <c r="B21" s="12"/>
      <c r="C21" s="9"/>
      <c r="D21" s="4"/>
      <c r="E21" s="29" t="s">
        <v>139</v>
      </c>
      <c r="F21" s="12">
        <f>SUMIFS('Tüm Ödemeler'!$D:$D,'Tüm Ödemeler'!$A:$A,"&gt;="&amp;DATE(2026,11,1),'Tüm Ödemeler'!$A:$A,"&lt;="&amp;EOMONTH(DATE(2026,11,1),0))</f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9" t="s">
        <v>140</v>
      </c>
      <c r="F22" s="12">
        <f>SUMIFS('Tüm Ödemeler'!$D:$D,'Tüm Ödemeler'!$A:$A,"&gt;="&amp;DATE(2026,12,1),'Tüm Ödemeler'!$A:$A,"&lt;="&amp;EOMONTH(DATE(2026,12,1),0))</f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7" t="s">
        <v>141</v>
      </c>
      <c r="B24" s="2"/>
      <c r="C24" s="2"/>
      <c r="D24" s="3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8" t="s">
        <v>75</v>
      </c>
      <c r="B25" s="48" t="s">
        <v>142</v>
      </c>
      <c r="C25" s="48" t="s">
        <v>143</v>
      </c>
      <c r="D25" s="48" t="s">
        <v>144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2" t="str">
        <f>IF('Banka Takibi'!B3&lt;&gt;"",'Banka Takibi'!B3,"")</f>
        <v>HALK BANK-BİREYSEL</v>
      </c>
      <c r="B26" s="12">
        <f>IF(A26&lt;&gt;"",'Banka Takibi'!C3,"")</f>
        <v>350000</v>
      </c>
      <c r="C26" s="12">
        <f>IF(A26&lt;&gt;"",'Banka Takibi'!D3,"")</f>
        <v>271000</v>
      </c>
      <c r="D26" s="12">
        <f>IF(A26&lt;&gt;"",'Banka Takibi'!E3,"")</f>
        <v>79000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2" t="str">
        <f>IF('Banka Takibi'!B4&lt;&gt;"",'Banka Takibi'!B4,"")</f>
        <v>HALK BANK-TİCARİ</v>
      </c>
      <c r="B27" s="12">
        <f>IF(A27&lt;&gt;"",'Banka Takibi'!C4,"")</f>
        <v>100000</v>
      </c>
      <c r="C27" s="12">
        <f>IF(A27&lt;&gt;"",'Banka Takibi'!D4,"")</f>
        <v>92000</v>
      </c>
      <c r="D27" s="12">
        <f>IF(A27&lt;&gt;"",'Banka Takibi'!E4,"")</f>
        <v>8000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2" t="str">
        <f>IF('Banka Takibi'!B5&lt;&gt;"",'Banka Takibi'!B5,"")</f>
        <v>GARANTİ BANK</v>
      </c>
      <c r="B28" s="12">
        <f>IF(A28&lt;&gt;"",'Banka Takibi'!C5,"")</f>
        <v>150000</v>
      </c>
      <c r="C28" s="12">
        <f>IF(A28&lt;&gt;"",'Banka Takibi'!D5,"")</f>
        <v>98000</v>
      </c>
      <c r="D28" s="12">
        <f>IF(A28&lt;&gt;"",'Banka Takibi'!E5,"")</f>
        <v>52000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 t="str">
        <f>IF('Banka Takibi'!B6&lt;&gt;"",'Banka Takibi'!B6,"")</f>
        <v>AKBANK</v>
      </c>
      <c r="B29" s="12">
        <f>IF(A29&lt;&gt;"",'Banka Takibi'!C6,"")</f>
        <v>50000</v>
      </c>
      <c r="C29" s="12">
        <f>IF(A29&lt;&gt;"",'Banka Takibi'!D6,"")</f>
        <v>0</v>
      </c>
      <c r="D29" s="12">
        <f>IF(A29&lt;&gt;"",'Banka Takibi'!E6,"")</f>
        <v>50000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2" t="str">
        <f>IF('Banka Takibi'!B7&lt;&gt;"",'Banka Takibi'!B7,"")</f>
        <v>İŞ BANK</v>
      </c>
      <c r="B30" s="12">
        <f>IF(A30&lt;&gt;"",'Banka Takibi'!C7,"")</f>
        <v>250000</v>
      </c>
      <c r="C30" s="12">
        <f>IF(A30&lt;&gt;"",'Banka Takibi'!D7,"")</f>
        <v>53500</v>
      </c>
      <c r="D30" s="12">
        <f>IF(A30&lt;&gt;"",'Banka Takibi'!E7,"")</f>
        <v>196500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2" t="str">
        <f>IF('Banka Takibi'!B8&lt;&gt;"",'Banka Takibi'!B8,"")</f>
        <v>ZİRAAT BANK</v>
      </c>
      <c r="B31" s="12">
        <f>IF(A31&lt;&gt;"",'Banka Takibi'!C8,"")</f>
        <v>30000</v>
      </c>
      <c r="C31" s="12">
        <f>IF(A31&lt;&gt;"",'Banka Takibi'!D8,"")</f>
        <v>0</v>
      </c>
      <c r="D31" s="12">
        <f>IF(A31&lt;&gt;"",'Banka Takibi'!E8,"")</f>
        <v>30000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2" t="str">
        <f>IF('Banka Takibi'!B9&lt;&gt;"",'Banka Takibi'!B9,"")</f>
        <v>YAPI KREDİ</v>
      </c>
      <c r="B32" s="12">
        <f>IF(A32&lt;&gt;"",'Banka Takibi'!C9,"")</f>
        <v>100000</v>
      </c>
      <c r="C32" s="12">
        <f>IF(A32&lt;&gt;"",'Banka Takibi'!D9,"")</f>
        <v>90000</v>
      </c>
      <c r="D32" s="12">
        <f>IF(A32&lt;&gt;"",'Banka Takibi'!E9,"")</f>
        <v>10000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9" t="str">
        <f>IF('Banka Takibi'!B10&lt;&gt;"",'Banka Takibi'!B10,"")</f>
        <v/>
      </c>
      <c r="B33" s="12" t="str">
        <f>IF(A33&lt;&gt;"",'Banka Takibi'!C10,"")</f>
        <v/>
      </c>
      <c r="C33" s="12" t="str">
        <f>IF(A33&lt;&gt;"",'Banka Takibi'!D10,"")</f>
        <v/>
      </c>
      <c r="D33" s="12" t="str">
        <f>IF(A33&lt;&gt;"",'Banka Takibi'!E10,"")</f>
        <v/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9" t="str">
        <f>IF('Banka Takibi'!B11&lt;&gt;"",'Banka Takibi'!B11,"")</f>
        <v/>
      </c>
      <c r="B34" s="12" t="str">
        <f>IF(A34&lt;&gt;"",'Banka Takibi'!C11,"")</f>
        <v/>
      </c>
      <c r="C34" s="12" t="str">
        <f>IF(A34&lt;&gt;"",'Banka Takibi'!D11,"")</f>
        <v/>
      </c>
      <c r="D34" s="12" t="str">
        <f>IF(A34&lt;&gt;"",'Banka Takibi'!E11,"")</f>
        <v/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9" t="str">
        <f>IF('Banka Takibi'!B12&lt;&gt;"",'Banka Takibi'!B12,"")</f>
        <v/>
      </c>
      <c r="B35" s="12" t="str">
        <f>IF(A35&lt;&gt;"",'Banka Takibi'!C12,"")</f>
        <v/>
      </c>
      <c r="C35" s="12" t="str">
        <f>IF(A35&lt;&gt;"",'Banka Takibi'!D12,"")</f>
        <v/>
      </c>
      <c r="D35" s="12" t="str">
        <f>IF(A35&lt;&gt;"",'Banka Takibi'!E12,"")</f>
        <v/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3" t="s">
        <v>145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3" t="s">
        <v>146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2">
    <mergeCell ref="D6:E6"/>
    <mergeCell ref="D7:E7"/>
    <mergeCell ref="A10:C10"/>
    <mergeCell ref="E10:F10"/>
    <mergeCell ref="A24:D24"/>
    <mergeCell ref="A1:F1"/>
    <mergeCell ref="A3:B3"/>
    <mergeCell ref="D3:E3"/>
    <mergeCell ref="A4:B4"/>
    <mergeCell ref="D4:E4"/>
    <mergeCell ref="A6:B6"/>
    <mergeCell ref="A7:B7"/>
  </mergeCells>
  <printOptions/>
  <pageMargins bottom="1.0" footer="0.0" header="0.0" left="0.75" right="0.75" top="1.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0"/>
    <col customWidth="1" min="2" max="2" width="30.0"/>
    <col customWidth="1" min="3" max="3" width="25.0"/>
    <col customWidth="1" min="4" max="5" width="15.0"/>
    <col customWidth="1" min="6" max="6" width="12.0"/>
  </cols>
  <sheetData>
    <row r="1">
      <c r="A1" s="1" t="s">
        <v>147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6" t="s">
        <v>109</v>
      </c>
      <c r="B3" s="6" t="s">
        <v>95</v>
      </c>
      <c r="C3" s="6" t="s">
        <v>148</v>
      </c>
      <c r="D3" s="6" t="s">
        <v>149</v>
      </c>
      <c r="E3" s="6" t="s">
        <v>150</v>
      </c>
      <c r="F3" s="6" t="s">
        <v>7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9" t="str">
        <f>== TEDARİKÇİ BORÇLARI ===</f>
        <v>#ERROR!</v>
      </c>
      <c r="B4" s="2"/>
      <c r="C4" s="2"/>
      <c r="D4" s="2"/>
      <c r="E4" s="2"/>
      <c r="F4" s="3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 t="str">
        <f>IF('Tedarikçi &amp; Çek Takibi'!E3&lt;&gt;"",IF('Tedarikçi &amp; Çek Takibi'!G3&lt;&gt;"Ödendi",'Tedarikçi &amp; Çek Takibi'!E3,""),"")</f>
        <v/>
      </c>
      <c r="B5" s="9" t="str">
        <f>IF(A5&lt;&gt;"",'Tedarikçi &amp; Çek Takibi'!B3,"")</f>
        <v/>
      </c>
      <c r="C5" s="9" t="str">
        <f>IF(A5&lt;&gt;"",'Tedarikçi &amp; Çek Takibi'!C3,"")</f>
        <v/>
      </c>
      <c r="D5" s="12" t="str">
        <f>IF(A5&lt;&gt;"",'Tedarikçi &amp; Çek Takibi'!D3,"")</f>
        <v/>
      </c>
      <c r="E5" s="9" t="str">
        <f t="shared" ref="E5:E24" si="1">IF(A5&lt;&gt;"","Tedarikçi Borcu","")</f>
        <v/>
      </c>
      <c r="F5" s="9" t="str">
        <f>IF(A5&lt;&gt;"",'Tedarikçi &amp; Çek Takibi'!G3,"")</f>
        <v/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 t="str">
        <f>IF('Tedarikçi &amp; Çek Takibi'!E4&lt;&gt;"",IF('Tedarikçi &amp; Çek Takibi'!G4&lt;&gt;"Ödendi",'Tedarikçi &amp; Çek Takibi'!E4,""),"")</f>
        <v/>
      </c>
      <c r="B6" s="9" t="str">
        <f>IF(A6&lt;&gt;"",'Tedarikçi &amp; Çek Takibi'!B4,"")</f>
        <v/>
      </c>
      <c r="C6" s="9" t="str">
        <f>IF(A6&lt;&gt;"",'Tedarikçi &amp; Çek Takibi'!C4,"")</f>
        <v/>
      </c>
      <c r="D6" s="12" t="str">
        <f>IF(A6&lt;&gt;"",'Tedarikçi &amp; Çek Takibi'!D4,"")</f>
        <v/>
      </c>
      <c r="E6" s="9" t="str">
        <f t="shared" si="1"/>
        <v/>
      </c>
      <c r="F6" s="9" t="str">
        <f>IF(A6&lt;&gt;"",'Tedarikçi &amp; Çek Takibi'!G4,"")</f>
        <v/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 t="str">
        <f>IF('Tedarikçi &amp; Çek Takibi'!E5&lt;&gt;"",IF('Tedarikçi &amp; Çek Takibi'!G5&lt;&gt;"Ödendi",'Tedarikçi &amp; Çek Takibi'!E5,""),"")</f>
        <v/>
      </c>
      <c r="B7" s="9" t="str">
        <f>IF(A7&lt;&gt;"",'Tedarikçi &amp; Çek Takibi'!B5,"")</f>
        <v/>
      </c>
      <c r="C7" s="9" t="str">
        <f>IF(A7&lt;&gt;"",'Tedarikçi &amp; Çek Takibi'!C5,"")</f>
        <v/>
      </c>
      <c r="D7" s="12" t="str">
        <f>IF(A7&lt;&gt;"",'Tedarikçi &amp; Çek Takibi'!D5,"")</f>
        <v/>
      </c>
      <c r="E7" s="9" t="str">
        <f t="shared" si="1"/>
        <v/>
      </c>
      <c r="F7" s="9" t="str">
        <f>IF(A7&lt;&gt;"",'Tedarikçi &amp; Çek Takibi'!G5,"")</f>
        <v/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1" t="str">
        <f>IF('Tedarikçi &amp; Çek Takibi'!E6&lt;&gt;"",IF('Tedarikçi &amp; Çek Takibi'!G6&lt;&gt;"Ödendi",'Tedarikçi &amp; Çek Takibi'!E6,""),"")</f>
        <v/>
      </c>
      <c r="B8" s="9" t="str">
        <f>IF(A8&lt;&gt;"",'Tedarikçi &amp; Çek Takibi'!B6,"")</f>
        <v/>
      </c>
      <c r="C8" s="9" t="str">
        <f>IF(A8&lt;&gt;"",'Tedarikçi &amp; Çek Takibi'!C6,"")</f>
        <v/>
      </c>
      <c r="D8" s="12" t="str">
        <f>IF(A8&lt;&gt;"",'Tedarikçi &amp; Çek Takibi'!D6,"")</f>
        <v/>
      </c>
      <c r="E8" s="9" t="str">
        <f t="shared" si="1"/>
        <v/>
      </c>
      <c r="F8" s="9" t="str">
        <f>IF(A8&lt;&gt;"",'Tedarikçi &amp; Çek Takibi'!G6,"")</f>
        <v/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11" t="str">
        <f>IF('Tedarikçi &amp; Çek Takibi'!E7&lt;&gt;"",IF('Tedarikçi &amp; Çek Takibi'!G7&lt;&gt;"Ödendi",'Tedarikçi &amp; Çek Takibi'!E7,""),"")</f>
        <v/>
      </c>
      <c r="B9" s="9" t="str">
        <f>IF(A9&lt;&gt;"",'Tedarikçi &amp; Çek Takibi'!B7,"")</f>
        <v/>
      </c>
      <c r="C9" s="9" t="str">
        <f>IF(A9&lt;&gt;"",'Tedarikçi &amp; Çek Takibi'!C7,"")</f>
        <v/>
      </c>
      <c r="D9" s="12" t="str">
        <f>IF(A9&lt;&gt;"",'Tedarikçi &amp; Çek Takibi'!D7,"")</f>
        <v/>
      </c>
      <c r="E9" s="9" t="str">
        <f t="shared" si="1"/>
        <v/>
      </c>
      <c r="F9" s="9" t="str">
        <f>IF(A9&lt;&gt;"",'Tedarikçi &amp; Çek Takibi'!G7,"")</f>
        <v/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11" t="str">
        <f>IF('Tedarikçi &amp; Çek Takibi'!E8&lt;&gt;"",IF('Tedarikçi &amp; Çek Takibi'!G8&lt;&gt;"Ödendi",'Tedarikçi &amp; Çek Takibi'!E8,""),"")</f>
        <v/>
      </c>
      <c r="B10" s="9" t="str">
        <f>IF(A10&lt;&gt;"",'Tedarikçi &amp; Çek Takibi'!B8,"")</f>
        <v/>
      </c>
      <c r="C10" s="9" t="str">
        <f>IF(A10&lt;&gt;"",'Tedarikçi &amp; Çek Takibi'!C8,"")</f>
        <v/>
      </c>
      <c r="D10" s="12" t="str">
        <f>IF(A10&lt;&gt;"",'Tedarikçi &amp; Çek Takibi'!D8,"")</f>
        <v/>
      </c>
      <c r="E10" s="9" t="str">
        <f t="shared" si="1"/>
        <v/>
      </c>
      <c r="F10" s="9" t="str">
        <f>IF(A10&lt;&gt;"",'Tedarikçi &amp; Çek Takibi'!G8,"")</f>
        <v/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 t="str">
        <f>IF('Tedarikçi &amp; Çek Takibi'!E9&lt;&gt;"",IF('Tedarikçi &amp; Çek Takibi'!G9&lt;&gt;"Ödendi",'Tedarikçi &amp; Çek Takibi'!E9,""),"")</f>
        <v/>
      </c>
      <c r="B11" s="9" t="str">
        <f>IF(A11&lt;&gt;"",'Tedarikçi &amp; Çek Takibi'!B9,"")</f>
        <v/>
      </c>
      <c r="C11" s="9" t="str">
        <f>IF(A11&lt;&gt;"",'Tedarikçi &amp; Çek Takibi'!C9,"")</f>
        <v/>
      </c>
      <c r="D11" s="12" t="str">
        <f>IF(A11&lt;&gt;"",'Tedarikçi &amp; Çek Takibi'!D9,"")</f>
        <v/>
      </c>
      <c r="E11" s="9" t="str">
        <f t="shared" si="1"/>
        <v/>
      </c>
      <c r="F11" s="9" t="str">
        <f>IF(A11&lt;&gt;"",'Tedarikçi &amp; Çek Takibi'!G9,"")</f>
        <v/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 t="str">
        <f>IF('Tedarikçi &amp; Çek Takibi'!E10&lt;&gt;"",IF('Tedarikçi &amp; Çek Takibi'!G10&lt;&gt;"Ödendi",'Tedarikçi &amp; Çek Takibi'!E10,""),"")</f>
        <v/>
      </c>
      <c r="B12" s="9" t="str">
        <f>IF(A12&lt;&gt;"",'Tedarikçi &amp; Çek Takibi'!B10,"")</f>
        <v/>
      </c>
      <c r="C12" s="9" t="str">
        <f>IF(A12&lt;&gt;"",'Tedarikçi &amp; Çek Takibi'!C10,"")</f>
        <v/>
      </c>
      <c r="D12" s="12" t="str">
        <f>IF(A12&lt;&gt;"",'Tedarikçi &amp; Çek Takibi'!D10,"")</f>
        <v/>
      </c>
      <c r="E12" s="9" t="str">
        <f t="shared" si="1"/>
        <v/>
      </c>
      <c r="F12" s="9" t="str">
        <f>IF(A12&lt;&gt;"",'Tedarikçi &amp; Çek Takibi'!G10,"")</f>
        <v/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 t="str">
        <f>IF('Tedarikçi &amp; Çek Takibi'!E11&lt;&gt;"",IF('Tedarikçi &amp; Çek Takibi'!G11&lt;&gt;"Ödendi",'Tedarikçi &amp; Çek Takibi'!E11,""),"")</f>
        <v/>
      </c>
      <c r="B13" s="9" t="str">
        <f>IF(A13&lt;&gt;"",'Tedarikçi &amp; Çek Takibi'!B11,"")</f>
        <v/>
      </c>
      <c r="C13" s="9" t="str">
        <f>IF(A13&lt;&gt;"",'Tedarikçi &amp; Çek Takibi'!C11,"")</f>
        <v/>
      </c>
      <c r="D13" s="12" t="str">
        <f>IF(A13&lt;&gt;"",'Tedarikçi &amp; Çek Takibi'!D11,"")</f>
        <v/>
      </c>
      <c r="E13" s="9" t="str">
        <f t="shared" si="1"/>
        <v/>
      </c>
      <c r="F13" s="9" t="str">
        <f>IF(A13&lt;&gt;"",'Tedarikçi &amp; Çek Takibi'!G11,"")</f>
        <v/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 t="str">
        <f>IF('Tedarikçi &amp; Çek Takibi'!E12&lt;&gt;"",IF('Tedarikçi &amp; Çek Takibi'!G12&lt;&gt;"Ödendi",'Tedarikçi &amp; Çek Takibi'!E12,""),"")</f>
        <v/>
      </c>
      <c r="B14" s="9" t="str">
        <f>IF(A14&lt;&gt;"",'Tedarikçi &amp; Çek Takibi'!B12,"")</f>
        <v/>
      </c>
      <c r="C14" s="9" t="str">
        <f>IF(A14&lt;&gt;"",'Tedarikçi &amp; Çek Takibi'!C12,"")</f>
        <v/>
      </c>
      <c r="D14" s="12" t="str">
        <f>IF(A14&lt;&gt;"",'Tedarikçi &amp; Çek Takibi'!D12,"")</f>
        <v/>
      </c>
      <c r="E14" s="9" t="str">
        <f t="shared" si="1"/>
        <v/>
      </c>
      <c r="F14" s="9" t="str">
        <f>IF(A14&lt;&gt;"",'Tedarikçi &amp; Çek Takibi'!G12,"")</f>
        <v/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1" t="str">
        <f>IF('Tedarikçi &amp; Çek Takibi'!E13&lt;&gt;"",IF('Tedarikçi &amp; Çek Takibi'!G13&lt;&gt;"Ödendi",'Tedarikçi &amp; Çek Takibi'!E13,""),"")</f>
        <v/>
      </c>
      <c r="B15" s="9" t="str">
        <f>IF(A15&lt;&gt;"",'Tedarikçi &amp; Çek Takibi'!B13,"")</f>
        <v/>
      </c>
      <c r="C15" s="9" t="str">
        <f>IF(A15&lt;&gt;"",'Tedarikçi &amp; Çek Takibi'!C13,"")</f>
        <v/>
      </c>
      <c r="D15" s="12" t="str">
        <f>IF(A15&lt;&gt;"",'Tedarikçi &amp; Çek Takibi'!D13,"")</f>
        <v/>
      </c>
      <c r="E15" s="9" t="str">
        <f t="shared" si="1"/>
        <v/>
      </c>
      <c r="F15" s="9" t="str">
        <f>IF(A15&lt;&gt;"",'Tedarikçi &amp; Çek Takibi'!G13,"")</f>
        <v/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11" t="str">
        <f>IF('Tedarikçi &amp; Çek Takibi'!E14&lt;&gt;"",IF('Tedarikçi &amp; Çek Takibi'!G14&lt;&gt;"Ödendi",'Tedarikçi &amp; Çek Takibi'!E14,""),"")</f>
        <v/>
      </c>
      <c r="B16" s="9" t="str">
        <f>IF(A16&lt;&gt;"",'Tedarikçi &amp; Çek Takibi'!B14,"")</f>
        <v/>
      </c>
      <c r="C16" s="9" t="str">
        <f>IF(A16&lt;&gt;"",'Tedarikçi &amp; Çek Takibi'!C14,"")</f>
        <v/>
      </c>
      <c r="D16" s="12" t="str">
        <f>IF(A16&lt;&gt;"",'Tedarikçi &amp; Çek Takibi'!D14,"")</f>
        <v/>
      </c>
      <c r="E16" s="9" t="str">
        <f t="shared" si="1"/>
        <v/>
      </c>
      <c r="F16" s="9" t="str">
        <f>IF(A16&lt;&gt;"",'Tedarikçi &amp; Çek Takibi'!G14,"")</f>
        <v/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11" t="str">
        <f>IF('Tedarikçi &amp; Çek Takibi'!E15&lt;&gt;"",IF('Tedarikçi &amp; Çek Takibi'!G15&lt;&gt;"Ödendi",'Tedarikçi &amp; Çek Takibi'!E15,""),"")</f>
        <v/>
      </c>
      <c r="B17" s="9" t="str">
        <f>IF(A17&lt;&gt;"",'Tedarikçi &amp; Çek Takibi'!B15,"")</f>
        <v/>
      </c>
      <c r="C17" s="9" t="str">
        <f>IF(A17&lt;&gt;"",'Tedarikçi &amp; Çek Takibi'!C15,"")</f>
        <v/>
      </c>
      <c r="D17" s="12" t="str">
        <f>IF(A17&lt;&gt;"",'Tedarikçi &amp; Çek Takibi'!D15,"")</f>
        <v/>
      </c>
      <c r="E17" s="9" t="str">
        <f t="shared" si="1"/>
        <v/>
      </c>
      <c r="F17" s="9" t="str">
        <f>IF(A17&lt;&gt;"",'Tedarikçi &amp; Çek Takibi'!G15,"")</f>
        <v/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 t="str">
        <f>IF('Tedarikçi &amp; Çek Takibi'!E16&lt;&gt;"",IF('Tedarikçi &amp; Çek Takibi'!G16&lt;&gt;"Ödendi",'Tedarikçi &amp; Çek Takibi'!E16,""),"")</f>
        <v/>
      </c>
      <c r="B18" s="9" t="str">
        <f>IF(A18&lt;&gt;"",'Tedarikçi &amp; Çek Takibi'!B16,"")</f>
        <v/>
      </c>
      <c r="C18" s="9" t="str">
        <f>IF(A18&lt;&gt;"",'Tedarikçi &amp; Çek Takibi'!C16,"")</f>
        <v/>
      </c>
      <c r="D18" s="12" t="str">
        <f>IF(A18&lt;&gt;"",'Tedarikçi &amp; Çek Takibi'!D16,"")</f>
        <v/>
      </c>
      <c r="E18" s="9" t="str">
        <f t="shared" si="1"/>
        <v/>
      </c>
      <c r="F18" s="9" t="str">
        <f>IF(A18&lt;&gt;"",'Tedarikçi &amp; Çek Takibi'!G16,"")</f>
        <v/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 t="str">
        <f>IF('Tedarikçi &amp; Çek Takibi'!E17&lt;&gt;"",IF('Tedarikçi &amp; Çek Takibi'!G17&lt;&gt;"Ödendi",'Tedarikçi &amp; Çek Takibi'!E17,""),"")</f>
        <v/>
      </c>
      <c r="B19" s="9" t="str">
        <f>IF(A19&lt;&gt;"",'Tedarikçi &amp; Çek Takibi'!B17,"")</f>
        <v/>
      </c>
      <c r="C19" s="9" t="str">
        <f>IF(A19&lt;&gt;"",'Tedarikçi &amp; Çek Takibi'!C17,"")</f>
        <v/>
      </c>
      <c r="D19" s="12" t="str">
        <f>IF(A19&lt;&gt;"",'Tedarikçi &amp; Çek Takibi'!D17,"")</f>
        <v/>
      </c>
      <c r="E19" s="9" t="str">
        <f t="shared" si="1"/>
        <v/>
      </c>
      <c r="F19" s="9" t="str">
        <f>IF(A19&lt;&gt;"",'Tedarikçi &amp; Çek Takibi'!G17,"")</f>
        <v/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 t="str">
        <f>IF('Tedarikçi &amp; Çek Takibi'!E18&lt;&gt;"",IF('Tedarikçi &amp; Çek Takibi'!G18&lt;&gt;"Ödendi",'Tedarikçi &amp; Çek Takibi'!E18,""),"")</f>
        <v/>
      </c>
      <c r="B20" s="9" t="str">
        <f>IF(A20&lt;&gt;"",'Tedarikçi &amp; Çek Takibi'!B18,"")</f>
        <v/>
      </c>
      <c r="C20" s="9" t="str">
        <f>IF(A20&lt;&gt;"",'Tedarikçi &amp; Çek Takibi'!C18,"")</f>
        <v/>
      </c>
      <c r="D20" s="12" t="str">
        <f>IF(A20&lt;&gt;"",'Tedarikçi &amp; Çek Takibi'!D18,"")</f>
        <v/>
      </c>
      <c r="E20" s="9" t="str">
        <f t="shared" si="1"/>
        <v/>
      </c>
      <c r="F20" s="9" t="str">
        <f>IF(A20&lt;&gt;"",'Tedarikçi &amp; Çek Takibi'!G18,"")</f>
        <v/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 t="str">
        <f>IF('Tedarikçi &amp; Çek Takibi'!E19&lt;&gt;"",IF('Tedarikçi &amp; Çek Takibi'!G19&lt;&gt;"Ödendi",'Tedarikçi &amp; Çek Takibi'!E19,""),"")</f>
        <v/>
      </c>
      <c r="B21" s="9" t="str">
        <f>IF(A21&lt;&gt;"",'Tedarikçi &amp; Çek Takibi'!B19,"")</f>
        <v/>
      </c>
      <c r="C21" s="9" t="str">
        <f>IF(A21&lt;&gt;"",'Tedarikçi &amp; Çek Takibi'!C19,"")</f>
        <v/>
      </c>
      <c r="D21" s="12" t="str">
        <f>IF(A21&lt;&gt;"",'Tedarikçi &amp; Çek Takibi'!D19,"")</f>
        <v/>
      </c>
      <c r="E21" s="9" t="str">
        <f t="shared" si="1"/>
        <v/>
      </c>
      <c r="F21" s="9" t="str">
        <f>IF(A21&lt;&gt;"",'Tedarikçi &amp; Çek Takibi'!G19,"")</f>
        <v/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1" t="str">
        <f>IF('Tedarikçi &amp; Çek Takibi'!E20&lt;&gt;"",IF('Tedarikçi &amp; Çek Takibi'!G20&lt;&gt;"Ödendi",'Tedarikçi &amp; Çek Takibi'!E20,""),"")</f>
        <v/>
      </c>
      <c r="B22" s="9" t="str">
        <f>IF(A22&lt;&gt;"",'Tedarikçi &amp; Çek Takibi'!B20,"")</f>
        <v/>
      </c>
      <c r="C22" s="9" t="str">
        <f>IF(A22&lt;&gt;"",'Tedarikçi &amp; Çek Takibi'!C20,"")</f>
        <v/>
      </c>
      <c r="D22" s="12" t="str">
        <f>IF(A22&lt;&gt;"",'Tedarikçi &amp; Çek Takibi'!D20,"")</f>
        <v/>
      </c>
      <c r="E22" s="9" t="str">
        <f t="shared" si="1"/>
        <v/>
      </c>
      <c r="F22" s="9" t="str">
        <f>IF(A22&lt;&gt;"",'Tedarikçi &amp; Çek Takibi'!G20,"")</f>
        <v/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1" t="str">
        <f>IF('Tedarikçi &amp; Çek Takibi'!E21&lt;&gt;"",IF('Tedarikçi &amp; Çek Takibi'!G21&lt;&gt;"Ödendi",'Tedarikçi &amp; Çek Takibi'!E21,""),"")</f>
        <v/>
      </c>
      <c r="B23" s="9" t="str">
        <f>IF(A23&lt;&gt;"",'Tedarikçi &amp; Çek Takibi'!B21,"")</f>
        <v/>
      </c>
      <c r="C23" s="9" t="str">
        <f>IF(A23&lt;&gt;"",'Tedarikçi &amp; Çek Takibi'!C21,"")</f>
        <v/>
      </c>
      <c r="D23" s="12" t="str">
        <f>IF(A23&lt;&gt;"",'Tedarikçi &amp; Çek Takibi'!D21,"")</f>
        <v/>
      </c>
      <c r="E23" s="9" t="str">
        <f t="shared" si="1"/>
        <v/>
      </c>
      <c r="F23" s="9" t="str">
        <f>IF(A23&lt;&gt;"",'Tedarikçi &amp; Çek Takibi'!G21,"")</f>
        <v/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1" t="str">
        <f>IF('Tedarikçi &amp; Çek Takibi'!E22&lt;&gt;"",IF('Tedarikçi &amp; Çek Takibi'!G22&lt;&gt;"Ödendi",'Tedarikçi &amp; Çek Takibi'!E22,""),"")</f>
        <v/>
      </c>
      <c r="B24" s="9" t="str">
        <f>IF(A24&lt;&gt;"",'Tedarikçi &amp; Çek Takibi'!B22,"")</f>
        <v/>
      </c>
      <c r="C24" s="9" t="str">
        <f>IF(A24&lt;&gt;"",'Tedarikçi &amp; Çek Takibi'!C22,"")</f>
        <v/>
      </c>
      <c r="D24" s="12" t="str">
        <f>IF(A24&lt;&gt;"",'Tedarikçi &amp; Çek Takibi'!D22,"")</f>
        <v/>
      </c>
      <c r="E24" s="9" t="str">
        <f t="shared" si="1"/>
        <v/>
      </c>
      <c r="F24" s="9" t="str">
        <f>IF(A24&lt;&gt;"",'Tedarikçi &amp; Çek Takibi'!G22,"")</f>
        <v/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9" t="str">
        <f>== VERİLEN ÇEKLER ===</f>
        <v>#ERROR!</v>
      </c>
      <c r="B25" s="2"/>
      <c r="C25" s="2"/>
      <c r="D25" s="2"/>
      <c r="E25" s="2"/>
      <c r="F25" s="3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>
        <f>IF('Tedarikçi &amp; Çek Takibi'!E27&lt;&gt;"",IF('Tedarikçi &amp; Çek Takibi'!G27&lt;&gt;"Ödendi",'Tedarikçi &amp; Çek Takibi'!E27,""),"")</f>
        <v>46080</v>
      </c>
      <c r="B26" s="9" t="str">
        <f>IF(A26&lt;&gt;"","Çek: "&amp;'Tedarikçi &amp; Çek Takibi'!B27&amp;" ("&amp;'Tedarikçi &amp; Çek Takibi'!C27&amp;")","")</f>
        <v>Çek: CENSAN SONDAJ (AKBANK)</v>
      </c>
      <c r="C26" s="9" t="str">
        <f>IF(A26&lt;&gt;"","Çek No: "&amp;'Tedarikçi &amp; Çek Takibi'!A27,"")</f>
        <v>Çek No: 1</v>
      </c>
      <c r="D26" s="12">
        <f>IF(A26&lt;&gt;"",'Tedarikçi &amp; Çek Takibi'!D27,"")</f>
        <v>19500</v>
      </c>
      <c r="E26" s="9" t="str">
        <f t="shared" ref="E26:E40" si="2">IF(A26&lt;&gt;"","Verilen Çek","")</f>
        <v>Verilen Çek</v>
      </c>
      <c r="F26" s="9" t="str">
        <f>IF(A26&lt;&gt;"",'Tedarikçi &amp; Çek Takibi'!G27,"")</f>
        <v/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>
        <f>IF('Tedarikçi &amp; Çek Takibi'!E28&lt;&gt;"",IF('Tedarikçi &amp; Çek Takibi'!G28&lt;&gt;"Ödendi",'Tedarikçi &amp; Çek Takibi'!E28,""),"")</f>
        <v>46087</v>
      </c>
      <c r="B27" s="9" t="str">
        <f>IF(A27&lt;&gt;"","Çek: "&amp;'Tedarikçi &amp; Çek Takibi'!B28&amp;" ("&amp;'Tedarikçi &amp; Çek Takibi'!C28&amp;")","")</f>
        <v>Çek: YEŞİLLER PNÖMATİK (HALK B)</v>
      </c>
      <c r="C27" s="9" t="str">
        <f>IF(A27&lt;&gt;"","Çek No: "&amp;'Tedarikçi &amp; Çek Takibi'!A28,"")</f>
        <v>Çek No: 2</v>
      </c>
      <c r="D27" s="12">
        <f>IF(A27&lt;&gt;"",'Tedarikçi &amp; Çek Takibi'!D28,"")</f>
        <v>190000</v>
      </c>
      <c r="E27" s="9" t="str">
        <f t="shared" si="2"/>
        <v>Verilen Çek</v>
      </c>
      <c r="F27" s="9" t="str">
        <f>IF(A27&lt;&gt;"",'Tedarikçi &amp; Çek Takibi'!G28,"")</f>
        <v/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>
        <f>IF('Tedarikçi &amp; Çek Takibi'!E29&lt;&gt;"",IF('Tedarikçi &amp; Çek Takibi'!G29&lt;&gt;"Ödendi",'Tedarikçi &amp; Çek Takibi'!E29,""),"")</f>
        <v>46101</v>
      </c>
      <c r="B28" s="9" t="str">
        <f>IF(A28&lt;&gt;"","Çek: "&amp;'Tedarikçi &amp; Çek Takibi'!B29&amp;" ("&amp;'Tedarikçi &amp; Çek Takibi'!C29&amp;")","")</f>
        <v>Çek: KAV OTO Hidrolik Yağ (ZİRAAT B)</v>
      </c>
      <c r="C28" s="9" t="str">
        <f>IF(A28&lt;&gt;"","Çek No: "&amp;'Tedarikçi &amp; Çek Takibi'!A29,"")</f>
        <v>Çek No: 3</v>
      </c>
      <c r="D28" s="12">
        <f>IF(A28&lt;&gt;"",'Tedarikçi &amp; Çek Takibi'!D29,"")</f>
        <v>45000</v>
      </c>
      <c r="E28" s="9" t="str">
        <f t="shared" si="2"/>
        <v>Verilen Çek</v>
      </c>
      <c r="F28" s="9" t="str">
        <f>IF(A28&lt;&gt;"",'Tedarikçi &amp; Çek Takibi'!G29,"")</f>
        <v/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1">
        <f>IF('Tedarikçi &amp; Çek Takibi'!E30&lt;&gt;"",IF('Tedarikçi &amp; Çek Takibi'!G30&lt;&gt;"Ödendi",'Tedarikçi &amp; Çek Takibi'!E30,""),"")</f>
        <v>46136</v>
      </c>
      <c r="B29" s="9" t="str">
        <f>IF(A29&lt;&gt;"","Çek: "&amp;'Tedarikçi &amp; Çek Takibi'!B30&amp;" ("&amp;'Tedarikçi &amp; Çek Takibi'!C30&amp;")","")</f>
        <v>Çek: KAV OTO Hidrolik Yağ (ZİRAAT B)</v>
      </c>
      <c r="C29" s="9" t="str">
        <f>IF(A29&lt;&gt;"","Çek No: "&amp;'Tedarikçi &amp; Çek Takibi'!A30,"")</f>
        <v>Çek No: 4</v>
      </c>
      <c r="D29" s="12">
        <f>IF(A29&lt;&gt;"",'Tedarikçi &amp; Çek Takibi'!D30,"")</f>
        <v>45000</v>
      </c>
      <c r="E29" s="9" t="str">
        <f t="shared" si="2"/>
        <v>Verilen Çek</v>
      </c>
      <c r="F29" s="9" t="str">
        <f>IF(A29&lt;&gt;"",'Tedarikçi &amp; Çek Takibi'!G30,"")</f>
        <v/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1">
        <f>IF('Tedarikçi &amp; Çek Takibi'!E31&lt;&gt;"",IF('Tedarikçi &amp; Çek Takibi'!G31&lt;&gt;"Ödendi",'Tedarikçi &amp; Çek Takibi'!E31,""),"")</f>
        <v>46136</v>
      </c>
      <c r="B30" s="9" t="str">
        <f>IF(A30&lt;&gt;"","Çek: "&amp;'Tedarikçi &amp; Çek Takibi'!B31&amp;" ("&amp;'Tedarikçi &amp; Çek Takibi'!C31&amp;")","")</f>
        <v>Çek: Furkan Sondaj Ekipmanları (İŞ BANK)</v>
      </c>
      <c r="C30" s="9" t="str">
        <f>IF(A30&lt;&gt;"","Çek No: "&amp;'Tedarikçi &amp; Çek Takibi'!A31,"")</f>
        <v>Çek No: 5</v>
      </c>
      <c r="D30" s="12">
        <f>IF(A30&lt;&gt;"",'Tedarikçi &amp; Çek Takibi'!D31,"")</f>
        <v>75000</v>
      </c>
      <c r="E30" s="9" t="str">
        <f t="shared" si="2"/>
        <v>Verilen Çek</v>
      </c>
      <c r="F30" s="9" t="str">
        <f>IF(A30&lt;&gt;"",'Tedarikçi &amp; Çek Takibi'!G31,"")</f>
        <v/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1">
        <f>IF('Tedarikçi &amp; Çek Takibi'!E32&lt;&gt;"",IF('Tedarikçi &amp; Çek Takibi'!G32&lt;&gt;"Ödendi",'Tedarikçi &amp; Çek Takibi'!E32,""),"")</f>
        <v>46171</v>
      </c>
      <c r="B31" s="9" t="str">
        <f>IF(A31&lt;&gt;"","Çek: "&amp;'Tedarikçi &amp; Çek Takibi'!B32&amp;" ("&amp;'Tedarikçi &amp; Çek Takibi'!C32&amp;")","")</f>
        <v>Çek: Furkan Sondaj Ekipmanları (İŞ BANK)</v>
      </c>
      <c r="C31" s="9" t="str">
        <f>IF(A31&lt;&gt;"","Çek No: "&amp;'Tedarikçi &amp; Çek Takibi'!A32,"")</f>
        <v>Çek No: 6</v>
      </c>
      <c r="D31" s="12">
        <f>IF(A31&lt;&gt;"",'Tedarikçi &amp; Çek Takibi'!D32,"")</f>
        <v>100000</v>
      </c>
      <c r="E31" s="9" t="str">
        <f t="shared" si="2"/>
        <v>Verilen Çek</v>
      </c>
      <c r="F31" s="9" t="str">
        <f>IF(A31&lt;&gt;"",'Tedarikçi &amp; Çek Takibi'!G32,"")</f>
        <v/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>
        <f>IF('Tedarikçi &amp; Çek Takibi'!E33&lt;&gt;"",IF('Tedarikçi &amp; Çek Takibi'!G33&lt;&gt;"Ödendi",'Tedarikçi &amp; Çek Takibi'!E33,""),"")</f>
        <v>46198</v>
      </c>
      <c r="B32" s="9" t="str">
        <f>IF(A32&lt;&gt;"","Çek: "&amp;'Tedarikçi &amp; Çek Takibi'!B33&amp;" ("&amp;'Tedarikçi &amp; Çek Takibi'!C33&amp;")","")</f>
        <v>Çek: Furkan Sondaj Ekipmanları (İŞ BANK)</v>
      </c>
      <c r="C32" s="9" t="str">
        <f>IF(A32&lt;&gt;"","Çek No: "&amp;'Tedarikçi &amp; Çek Takibi'!A33,"")</f>
        <v>Çek No: 7</v>
      </c>
      <c r="D32" s="12">
        <f>IF(A32&lt;&gt;"",'Tedarikçi &amp; Çek Takibi'!D33,"")</f>
        <v>150000</v>
      </c>
      <c r="E32" s="9" t="str">
        <f t="shared" si="2"/>
        <v>Verilen Çek</v>
      </c>
      <c r="F32" s="9" t="str">
        <f>IF(A32&lt;&gt;"",'Tedarikçi &amp; Çek Takibi'!G33,"")</f>
        <v/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 t="str">
        <f>IF('Tedarikçi &amp; Çek Takibi'!E34&lt;&gt;"",IF('Tedarikçi &amp; Çek Takibi'!G34&lt;&gt;"Ödendi",'Tedarikçi &amp; Çek Takibi'!E34,""),"")</f>
        <v/>
      </c>
      <c r="B33" s="9" t="str">
        <f>IF(A33&lt;&gt;"","Çek: "&amp;'Tedarikçi &amp; Çek Takibi'!B34&amp;" ("&amp;'Tedarikçi &amp; Çek Takibi'!C34&amp;")","")</f>
        <v/>
      </c>
      <c r="C33" s="9" t="str">
        <f>IF(A33&lt;&gt;"","Çek No: "&amp;'Tedarikçi &amp; Çek Takibi'!A34,"")</f>
        <v/>
      </c>
      <c r="D33" s="12" t="str">
        <f>IF(A33&lt;&gt;"",'Tedarikçi &amp; Çek Takibi'!D34,"")</f>
        <v/>
      </c>
      <c r="E33" s="9" t="str">
        <f t="shared" si="2"/>
        <v/>
      </c>
      <c r="F33" s="9" t="str">
        <f>IF(A33&lt;&gt;"",'Tedarikçi &amp; Çek Takibi'!G34,"")</f>
        <v/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 t="str">
        <f>IF('Tedarikçi &amp; Çek Takibi'!E35&lt;&gt;"",IF('Tedarikçi &amp; Çek Takibi'!G35&lt;&gt;"Ödendi",'Tedarikçi &amp; Çek Takibi'!E35,""),"")</f>
        <v/>
      </c>
      <c r="B34" s="9" t="str">
        <f>IF(A34&lt;&gt;"","Çek: "&amp;'Tedarikçi &amp; Çek Takibi'!B35&amp;" ("&amp;'Tedarikçi &amp; Çek Takibi'!C35&amp;")","")</f>
        <v/>
      </c>
      <c r="C34" s="9" t="str">
        <f>IF(A34&lt;&gt;"","Çek No: "&amp;'Tedarikçi &amp; Çek Takibi'!A35,"")</f>
        <v/>
      </c>
      <c r="D34" s="12" t="str">
        <f>IF(A34&lt;&gt;"",'Tedarikçi &amp; Çek Takibi'!D35,"")</f>
        <v/>
      </c>
      <c r="E34" s="9" t="str">
        <f t="shared" si="2"/>
        <v/>
      </c>
      <c r="F34" s="9" t="str">
        <f>IF(A34&lt;&gt;"",'Tedarikçi &amp; Çek Takibi'!G35,"")</f>
        <v/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 t="str">
        <f>IF('Tedarikçi &amp; Çek Takibi'!E36&lt;&gt;"",IF('Tedarikçi &amp; Çek Takibi'!G36&lt;&gt;"Ödendi",'Tedarikçi &amp; Çek Takibi'!E36,""),"")</f>
        <v/>
      </c>
      <c r="B35" s="9" t="str">
        <f>IF(A35&lt;&gt;"","Çek: "&amp;'Tedarikçi &amp; Çek Takibi'!B36&amp;" ("&amp;'Tedarikçi &amp; Çek Takibi'!C36&amp;")","")</f>
        <v/>
      </c>
      <c r="C35" s="9" t="str">
        <f>IF(A35&lt;&gt;"","Çek No: "&amp;'Tedarikçi &amp; Çek Takibi'!A36,"")</f>
        <v/>
      </c>
      <c r="D35" s="12" t="str">
        <f>IF(A35&lt;&gt;"",'Tedarikçi &amp; Çek Takibi'!D36,"")</f>
        <v/>
      </c>
      <c r="E35" s="9" t="str">
        <f t="shared" si="2"/>
        <v/>
      </c>
      <c r="F35" s="9" t="str">
        <f>IF(A35&lt;&gt;"",'Tedarikçi &amp; Çek Takibi'!G36,"")</f>
        <v/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1" t="str">
        <f>IF('Tedarikçi &amp; Çek Takibi'!E37&lt;&gt;"",IF('Tedarikçi &amp; Çek Takibi'!G37&lt;&gt;"Ödendi",'Tedarikçi &amp; Çek Takibi'!E37,""),"")</f>
        <v/>
      </c>
      <c r="B36" s="9" t="str">
        <f>IF(A36&lt;&gt;"","Çek: "&amp;'Tedarikçi &amp; Çek Takibi'!B37&amp;" ("&amp;'Tedarikçi &amp; Çek Takibi'!C37&amp;")","")</f>
        <v/>
      </c>
      <c r="C36" s="9" t="str">
        <f>IF(A36&lt;&gt;"","Çek No: "&amp;'Tedarikçi &amp; Çek Takibi'!A37,"")</f>
        <v/>
      </c>
      <c r="D36" s="12" t="str">
        <f>IF(A36&lt;&gt;"",'Tedarikçi &amp; Çek Takibi'!D37,"")</f>
        <v/>
      </c>
      <c r="E36" s="9" t="str">
        <f t="shared" si="2"/>
        <v/>
      </c>
      <c r="F36" s="9" t="str">
        <f>IF(A36&lt;&gt;"",'Tedarikçi &amp; Çek Takibi'!G37,"")</f>
        <v/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11" t="str">
        <f>IF('Tedarikçi &amp; Çek Takibi'!E38&lt;&gt;"",IF('Tedarikçi &amp; Çek Takibi'!G38&lt;&gt;"Ödendi",'Tedarikçi &amp; Çek Takibi'!E38,""),"")</f>
        <v/>
      </c>
      <c r="B37" s="9" t="str">
        <f>IF(A37&lt;&gt;"","Çek: "&amp;'Tedarikçi &amp; Çek Takibi'!B38&amp;" ("&amp;'Tedarikçi &amp; Çek Takibi'!C38&amp;")","")</f>
        <v/>
      </c>
      <c r="C37" s="9" t="str">
        <f>IF(A37&lt;&gt;"","Çek No: "&amp;'Tedarikçi &amp; Çek Takibi'!A38,"")</f>
        <v/>
      </c>
      <c r="D37" s="12" t="str">
        <f>IF(A37&lt;&gt;"",'Tedarikçi &amp; Çek Takibi'!D38,"")</f>
        <v/>
      </c>
      <c r="E37" s="9" t="str">
        <f t="shared" si="2"/>
        <v/>
      </c>
      <c r="F37" s="9" t="str">
        <f>IF(A37&lt;&gt;"",'Tedarikçi &amp; Çek Takibi'!G38,"")</f>
        <v/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11" t="str">
        <f>IF('Tedarikçi &amp; Çek Takibi'!E39&lt;&gt;"",IF('Tedarikçi &amp; Çek Takibi'!G39&lt;&gt;"Ödendi",'Tedarikçi &amp; Çek Takibi'!E39,""),"")</f>
        <v/>
      </c>
      <c r="B38" s="9" t="str">
        <f>IF(A38&lt;&gt;"","Çek: "&amp;'Tedarikçi &amp; Çek Takibi'!B39&amp;" ("&amp;'Tedarikçi &amp; Çek Takibi'!C39&amp;")","")</f>
        <v/>
      </c>
      <c r="C38" s="9" t="str">
        <f>IF(A38&lt;&gt;"","Çek No: "&amp;'Tedarikçi &amp; Çek Takibi'!A39,"")</f>
        <v/>
      </c>
      <c r="D38" s="12" t="str">
        <f>IF(A38&lt;&gt;"",'Tedarikçi &amp; Çek Takibi'!D39,"")</f>
        <v/>
      </c>
      <c r="E38" s="9" t="str">
        <f t="shared" si="2"/>
        <v/>
      </c>
      <c r="F38" s="9" t="str">
        <f>IF(A38&lt;&gt;"",'Tedarikçi &amp; Çek Takibi'!G39,"")</f>
        <v/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 t="str">
        <f>IF('Tedarikçi &amp; Çek Takibi'!E40&lt;&gt;"",IF('Tedarikçi &amp; Çek Takibi'!G40&lt;&gt;"Ödendi",'Tedarikçi &amp; Çek Takibi'!E40,""),"")</f>
        <v/>
      </c>
      <c r="B39" s="9" t="str">
        <f>IF(A39&lt;&gt;"","Çek: "&amp;'Tedarikçi &amp; Çek Takibi'!B40&amp;" ("&amp;'Tedarikçi &amp; Çek Takibi'!C40&amp;")","")</f>
        <v/>
      </c>
      <c r="C39" s="9" t="str">
        <f>IF(A39&lt;&gt;"","Çek No: "&amp;'Tedarikçi &amp; Çek Takibi'!A40,"")</f>
        <v/>
      </c>
      <c r="D39" s="12" t="str">
        <f>IF(A39&lt;&gt;"",'Tedarikçi &amp; Çek Takibi'!D40,"")</f>
        <v/>
      </c>
      <c r="E39" s="9" t="str">
        <f t="shared" si="2"/>
        <v/>
      </c>
      <c r="F39" s="9" t="str">
        <f>IF(A39&lt;&gt;"",'Tedarikçi &amp; Çek Takibi'!G40,"")</f>
        <v/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 t="str">
        <f>IF('Tedarikçi &amp; Çek Takibi'!E41&lt;&gt;"",IF('Tedarikçi &amp; Çek Takibi'!G41&lt;&gt;"Ödendi",'Tedarikçi &amp; Çek Takibi'!E41,""),"")</f>
        <v/>
      </c>
      <c r="B40" s="9" t="str">
        <f>IF(A40&lt;&gt;"","Çek: "&amp;'Tedarikçi &amp; Çek Takibi'!B41&amp;" ("&amp;'Tedarikçi &amp; Çek Takibi'!C41&amp;")","")</f>
        <v/>
      </c>
      <c r="C40" s="9" t="str">
        <f>IF(A40&lt;&gt;"","Çek No: "&amp;'Tedarikçi &amp; Çek Takibi'!A41,"")</f>
        <v/>
      </c>
      <c r="D40" s="12" t="str">
        <f>IF(A40&lt;&gt;"",'Tedarikçi &amp; Çek Takibi'!D41,"")</f>
        <v/>
      </c>
      <c r="E40" s="9" t="str">
        <f t="shared" si="2"/>
        <v/>
      </c>
      <c r="F40" s="9" t="str">
        <f>IF(A40&lt;&gt;"",'Tedarikçi &amp; Çek Takibi'!G41,"")</f>
        <v/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9" t="str">
        <f>== ALINAN ÇEKLER ===</f>
        <v>#ERROR!</v>
      </c>
      <c r="B56" s="2"/>
      <c r="C56" s="2"/>
      <c r="D56" s="2"/>
      <c r="E56" s="2"/>
      <c r="F56" s="3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1">
        <f>IF('Tedarikçi &amp; Çek Takibi'!E45&lt;&gt;"",IF('Tedarikçi &amp; Çek Takibi'!G45&lt;&gt;"Tahsil Edildi",'Tedarikçi &amp; Çek Takibi'!E45,""),"")</f>
        <v>46069</v>
      </c>
      <c r="B57" s="9" t="str">
        <f>IF(A57&lt;&gt;"","Tahsil: "&amp;'Tedarikçi &amp; Çek Takibi'!B45&amp;" ("&amp;'Tedarikçi &amp; Çek Takibi'!C45&amp;")","")</f>
        <v>Tahsil: MUHAMMET BAHÇE (ZİRAAT B)</v>
      </c>
      <c r="C57" s="9" t="str">
        <f>IF(A57&lt;&gt;"","Çek No: "&amp;'Tedarikçi &amp; Çek Takibi'!A45,"")</f>
        <v>Çek No: 1</v>
      </c>
      <c r="D57" s="12">
        <f>IF(A57&lt;&gt;"",'Tedarikçi &amp; Çek Takibi'!D45,"")</f>
        <v>100000</v>
      </c>
      <c r="E57" s="9" t="str">
        <f t="shared" ref="E57:E71" si="3">IF(A57&lt;&gt;"","Alınan Çek","")</f>
        <v>Alınan Çek</v>
      </c>
      <c r="F57" s="9" t="str">
        <f>IF(A57&lt;&gt;"",'Tedarikçi &amp; Çek Takibi'!G45,"")</f>
        <v/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11">
        <f>IF('Tedarikçi &amp; Çek Takibi'!E46&lt;&gt;"",IF('Tedarikçi &amp; Çek Takibi'!G46&lt;&gt;"Tahsil Edildi",'Tedarikçi &amp; Çek Takibi'!E46,""),"")</f>
        <v>46094</v>
      </c>
      <c r="B58" s="9" t="str">
        <f>IF(A58&lt;&gt;"","Tahsil: "&amp;'Tedarikçi &amp; Çek Takibi'!B46&amp;" ("&amp;'Tedarikçi &amp; Çek Takibi'!C46&amp;")","")</f>
        <v>Tahsil: ALL MİMARLIK MEHMET MERİÇ (DENİZBANK)</v>
      </c>
      <c r="C58" s="9" t="str">
        <f>IF(A58&lt;&gt;"","Çek No: "&amp;'Tedarikçi &amp; Çek Takibi'!A46,"")</f>
        <v>Çek No: 2</v>
      </c>
      <c r="D58" s="12">
        <f>IF(A58&lt;&gt;"",'Tedarikçi &amp; Çek Takibi'!D46,"")</f>
        <v>200000</v>
      </c>
      <c r="E58" s="9" t="str">
        <f t="shared" si="3"/>
        <v>Alınan Çek</v>
      </c>
      <c r="F58" s="9" t="str">
        <f>IF(A58&lt;&gt;"",'Tedarikçi &amp; Çek Takibi'!G46,"")</f>
        <v/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11">
        <f>IF('Tedarikçi &amp; Çek Takibi'!E47&lt;&gt;"",IF('Tedarikçi &amp; Çek Takibi'!G47&lt;&gt;"Tahsil Edildi",'Tedarikçi &amp; Çek Takibi'!E47,""),"")</f>
        <v>46164</v>
      </c>
      <c r="B59" s="9" t="str">
        <f>IF(A59&lt;&gt;"","Tahsil: "&amp;'Tedarikçi &amp; Çek Takibi'!B47&amp;" ("&amp;'Tedarikçi &amp; Çek Takibi'!C47&amp;")","")</f>
        <v>Tahsil: MURAT YILDIZ (QNB)</v>
      </c>
      <c r="C59" s="9" t="str">
        <f>IF(A59&lt;&gt;"","Çek No: "&amp;'Tedarikçi &amp; Çek Takibi'!A47,"")</f>
        <v>Çek No: 3</v>
      </c>
      <c r="D59" s="12">
        <f>IF(A59&lt;&gt;"",'Tedarikçi &amp; Çek Takibi'!D47,"")</f>
        <v>280000</v>
      </c>
      <c r="E59" s="9" t="str">
        <f t="shared" si="3"/>
        <v>Alınan Çek</v>
      </c>
      <c r="F59" s="9" t="str">
        <f>IF(A59&lt;&gt;"",'Tedarikçi &amp; Çek Takibi'!G47,"")</f>
        <v/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>
        <f>IF('Tedarikçi &amp; Çek Takibi'!E48&lt;&gt;"",IF('Tedarikçi &amp; Çek Takibi'!G48&lt;&gt;"Tahsil Edildi",'Tedarikçi &amp; Çek Takibi'!E48,""),"")</f>
        <v>46192</v>
      </c>
      <c r="B60" s="9" t="str">
        <f>IF(A60&lt;&gt;"","Tahsil: "&amp;'Tedarikçi &amp; Çek Takibi'!B48&amp;" ("&amp;'Tedarikçi &amp; Çek Takibi'!C48&amp;")","")</f>
        <v>Tahsil: MURAT YILDIZ (QNB)</v>
      </c>
      <c r="C60" s="9" t="str">
        <f>IF(A60&lt;&gt;"","Çek No: "&amp;'Tedarikçi &amp; Çek Takibi'!A48,"")</f>
        <v>Çek No: 4</v>
      </c>
      <c r="D60" s="12">
        <f>IF(A60&lt;&gt;"",'Tedarikçi &amp; Çek Takibi'!D48,"")</f>
        <v>280000</v>
      </c>
      <c r="E60" s="9" t="str">
        <f t="shared" si="3"/>
        <v>Alınan Çek</v>
      </c>
      <c r="F60" s="9" t="str">
        <f>IF(A60&lt;&gt;"",'Tedarikçi &amp; Çek Takibi'!G48,"")</f>
        <v/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>
        <f>IF('Tedarikçi &amp; Çek Takibi'!E49&lt;&gt;"",IF('Tedarikçi &amp; Çek Takibi'!G49&lt;&gt;"Tahsil Edildi",'Tedarikçi &amp; Çek Takibi'!E49,""),"")</f>
        <v>46227</v>
      </c>
      <c r="B61" s="9" t="str">
        <f>IF(A61&lt;&gt;"","Tahsil: "&amp;'Tedarikçi &amp; Çek Takibi'!B49&amp;" ("&amp;'Tedarikçi &amp; Çek Takibi'!C49&amp;")","")</f>
        <v>Tahsil: MURAT YILDIZ (QNB)</v>
      </c>
      <c r="C61" s="9" t="str">
        <f>IF(A61&lt;&gt;"","Çek No: "&amp;'Tedarikçi &amp; Çek Takibi'!A49,"")</f>
        <v>Çek No: 5</v>
      </c>
      <c r="D61" s="12">
        <f>IF(A61&lt;&gt;"",'Tedarikçi &amp; Çek Takibi'!D49,"")</f>
        <v>290000</v>
      </c>
      <c r="E61" s="9" t="str">
        <f t="shared" si="3"/>
        <v>Alınan Çek</v>
      </c>
      <c r="F61" s="9" t="str">
        <f>IF(A61&lt;&gt;"",'Tedarikçi &amp; Çek Takibi'!G49,"")</f>
        <v/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 t="str">
        <f>IF('Tedarikçi &amp; Çek Takibi'!E50&lt;&gt;"",IF('Tedarikçi &amp; Çek Takibi'!G50&lt;&gt;"Tahsil Edildi",'Tedarikçi &amp; Çek Takibi'!E50,""),"")</f>
        <v/>
      </c>
      <c r="B62" s="9" t="str">
        <f>IF(A62&lt;&gt;"","Tahsil: "&amp;'Tedarikçi &amp; Çek Takibi'!B50&amp;" ("&amp;'Tedarikçi &amp; Çek Takibi'!C50&amp;")","")</f>
        <v/>
      </c>
      <c r="C62" s="9" t="str">
        <f>IF(A62&lt;&gt;"","Çek No: "&amp;'Tedarikçi &amp; Çek Takibi'!A50,"")</f>
        <v/>
      </c>
      <c r="D62" s="12" t="str">
        <f>IF(A62&lt;&gt;"",'Tedarikçi &amp; Çek Takibi'!D50,"")</f>
        <v/>
      </c>
      <c r="E62" s="9" t="str">
        <f t="shared" si="3"/>
        <v/>
      </c>
      <c r="F62" s="9" t="str">
        <f>IF(A62&lt;&gt;"",'Tedarikçi &amp; Çek Takibi'!G50,"")</f>
        <v/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 t="str">
        <f>IF('Tedarikçi &amp; Çek Takibi'!E51&lt;&gt;"",IF('Tedarikçi &amp; Çek Takibi'!G51&lt;&gt;"Tahsil Edildi",'Tedarikçi &amp; Çek Takibi'!E51,""),"")</f>
        <v/>
      </c>
      <c r="B63" s="9" t="str">
        <f>IF(A63&lt;&gt;"","Tahsil: "&amp;'Tedarikçi &amp; Çek Takibi'!B51&amp;" ("&amp;'Tedarikçi &amp; Çek Takibi'!C51&amp;")","")</f>
        <v/>
      </c>
      <c r="C63" s="9" t="str">
        <f>IF(A63&lt;&gt;"","Çek No: "&amp;'Tedarikçi &amp; Çek Takibi'!A51,"")</f>
        <v/>
      </c>
      <c r="D63" s="12" t="str">
        <f>IF(A63&lt;&gt;"",'Tedarikçi &amp; Çek Takibi'!D51,"")</f>
        <v/>
      </c>
      <c r="E63" s="9" t="str">
        <f t="shared" si="3"/>
        <v/>
      </c>
      <c r="F63" s="9" t="str">
        <f>IF(A63&lt;&gt;"",'Tedarikçi &amp; Çek Takibi'!G51,"")</f>
        <v/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1" t="str">
        <f>IF('Tedarikçi &amp; Çek Takibi'!E52&lt;&gt;"",IF('Tedarikçi &amp; Çek Takibi'!G52&lt;&gt;"Tahsil Edildi",'Tedarikçi &amp; Çek Takibi'!E52,""),"")</f>
        <v/>
      </c>
      <c r="B64" s="9" t="str">
        <f>IF(A64&lt;&gt;"","Tahsil: "&amp;'Tedarikçi &amp; Çek Takibi'!B52&amp;" ("&amp;'Tedarikçi &amp; Çek Takibi'!C52&amp;")","")</f>
        <v/>
      </c>
      <c r="C64" s="9" t="str">
        <f>IF(A64&lt;&gt;"","Çek No: "&amp;'Tedarikçi &amp; Çek Takibi'!A52,"")</f>
        <v/>
      </c>
      <c r="D64" s="12" t="str">
        <f>IF(A64&lt;&gt;"",'Tedarikçi &amp; Çek Takibi'!D52,"")</f>
        <v/>
      </c>
      <c r="E64" s="9" t="str">
        <f t="shared" si="3"/>
        <v/>
      </c>
      <c r="F64" s="9" t="str">
        <f>IF(A64&lt;&gt;"",'Tedarikçi &amp; Çek Takibi'!G52,"")</f>
        <v/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11" t="str">
        <f>IF('Tedarikçi &amp; Çek Takibi'!E53&lt;&gt;"",IF('Tedarikçi &amp; Çek Takibi'!G53&lt;&gt;"Tahsil Edildi",'Tedarikçi &amp; Çek Takibi'!E53,""),"")</f>
        <v/>
      </c>
      <c r="B65" s="9" t="str">
        <f>IF(A65&lt;&gt;"","Tahsil: "&amp;'Tedarikçi &amp; Çek Takibi'!B53&amp;" ("&amp;'Tedarikçi &amp; Çek Takibi'!C53&amp;")","")</f>
        <v/>
      </c>
      <c r="C65" s="9" t="str">
        <f>IF(A65&lt;&gt;"","Çek No: "&amp;'Tedarikçi &amp; Çek Takibi'!A53,"")</f>
        <v/>
      </c>
      <c r="D65" s="12" t="str">
        <f>IF(A65&lt;&gt;"",'Tedarikçi &amp; Çek Takibi'!D53,"")</f>
        <v/>
      </c>
      <c r="E65" s="9" t="str">
        <f t="shared" si="3"/>
        <v/>
      </c>
      <c r="F65" s="9" t="str">
        <f>IF(A65&lt;&gt;"",'Tedarikçi &amp; Çek Takibi'!G53,"")</f>
        <v/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11" t="str">
        <f>IF('Tedarikçi &amp; Çek Takibi'!E54&lt;&gt;"",IF('Tedarikçi &amp; Çek Takibi'!G54&lt;&gt;"Tahsil Edildi",'Tedarikçi &amp; Çek Takibi'!E54,""),"")</f>
        <v/>
      </c>
      <c r="B66" s="9" t="str">
        <f>IF(A66&lt;&gt;"","Tahsil: "&amp;'Tedarikçi &amp; Çek Takibi'!B54&amp;" ("&amp;'Tedarikçi &amp; Çek Takibi'!C54&amp;")","")</f>
        <v/>
      </c>
      <c r="C66" s="9" t="str">
        <f>IF(A66&lt;&gt;"","Çek No: "&amp;'Tedarikçi &amp; Çek Takibi'!A54,"")</f>
        <v/>
      </c>
      <c r="D66" s="12" t="str">
        <f>IF(A66&lt;&gt;"",'Tedarikçi &amp; Çek Takibi'!D54,"")</f>
        <v/>
      </c>
      <c r="E66" s="9" t="str">
        <f t="shared" si="3"/>
        <v/>
      </c>
      <c r="F66" s="9" t="str">
        <f>IF(A66&lt;&gt;"",'Tedarikçi &amp; Çek Takibi'!G54,"")</f>
        <v/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 t="str">
        <f>IF('Tedarikçi &amp; Çek Takibi'!E55&lt;&gt;"",IF('Tedarikçi &amp; Çek Takibi'!G55&lt;&gt;"Tahsil Edildi",'Tedarikçi &amp; Çek Takibi'!E55,""),"")</f>
        <v/>
      </c>
      <c r="B67" s="9" t="str">
        <f>IF(A67&lt;&gt;"","Tahsil: "&amp;'Tedarikçi &amp; Çek Takibi'!B55&amp;" ("&amp;'Tedarikçi &amp; Çek Takibi'!C55&amp;")","")</f>
        <v/>
      </c>
      <c r="C67" s="9" t="str">
        <f>IF(A67&lt;&gt;"","Çek No: "&amp;'Tedarikçi &amp; Çek Takibi'!A55,"")</f>
        <v/>
      </c>
      <c r="D67" s="12" t="str">
        <f>IF(A67&lt;&gt;"",'Tedarikçi &amp; Çek Takibi'!D55,"")</f>
        <v/>
      </c>
      <c r="E67" s="9" t="str">
        <f t="shared" si="3"/>
        <v/>
      </c>
      <c r="F67" s="9" t="str">
        <f>IF(A67&lt;&gt;"",'Tedarikçi &amp; Çek Takibi'!G55,"")</f>
        <v/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 t="str">
        <f>IF('Tedarikçi &amp; Çek Takibi'!E56&lt;&gt;"",IF('Tedarikçi &amp; Çek Takibi'!G56&lt;&gt;"Tahsil Edildi",'Tedarikçi &amp; Çek Takibi'!E56,""),"")</f>
        <v/>
      </c>
      <c r="B68" s="9" t="str">
        <f>IF(A68&lt;&gt;"","Tahsil: "&amp;'Tedarikçi &amp; Çek Takibi'!B56&amp;" ("&amp;'Tedarikçi &amp; Çek Takibi'!C56&amp;")","")</f>
        <v/>
      </c>
      <c r="C68" s="9" t="str">
        <f>IF(A68&lt;&gt;"","Çek No: "&amp;'Tedarikçi &amp; Çek Takibi'!A56,"")</f>
        <v/>
      </c>
      <c r="D68" s="12" t="str">
        <f>IF(A68&lt;&gt;"",'Tedarikçi &amp; Çek Takibi'!D56,"")</f>
        <v/>
      </c>
      <c r="E68" s="9" t="str">
        <f t="shared" si="3"/>
        <v/>
      </c>
      <c r="F68" s="9" t="str">
        <f>IF(A68&lt;&gt;"",'Tedarikçi &amp; Çek Takibi'!G56,"")</f>
        <v/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 t="str">
        <f>IF('Tedarikçi &amp; Çek Takibi'!E57&lt;&gt;"",IF('Tedarikçi &amp; Çek Takibi'!G57&lt;&gt;"Tahsil Edildi",'Tedarikçi &amp; Çek Takibi'!E57,""),"")</f>
        <v/>
      </c>
      <c r="B69" s="9" t="str">
        <f>IF(A69&lt;&gt;"","Tahsil: "&amp;'Tedarikçi &amp; Çek Takibi'!B57&amp;" ("&amp;'Tedarikçi &amp; Çek Takibi'!C57&amp;")","")</f>
        <v/>
      </c>
      <c r="C69" s="9" t="str">
        <f>IF(A69&lt;&gt;"","Çek No: "&amp;'Tedarikçi &amp; Çek Takibi'!A57,"")</f>
        <v/>
      </c>
      <c r="D69" s="12" t="str">
        <f>IF(A69&lt;&gt;"",'Tedarikçi &amp; Çek Takibi'!D57,"")</f>
        <v/>
      </c>
      <c r="E69" s="9" t="str">
        <f t="shared" si="3"/>
        <v/>
      </c>
      <c r="F69" s="9" t="str">
        <f>IF(A69&lt;&gt;"",'Tedarikçi &amp; Çek Takibi'!G57,"")</f>
        <v/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 t="str">
        <f>IF('Tedarikçi &amp; Çek Takibi'!E58&lt;&gt;"",IF('Tedarikçi &amp; Çek Takibi'!G58&lt;&gt;"Tahsil Edildi",'Tedarikçi &amp; Çek Takibi'!E58,""),"")</f>
        <v/>
      </c>
      <c r="B70" s="9" t="str">
        <f>IF(A70&lt;&gt;"","Tahsil: "&amp;'Tedarikçi &amp; Çek Takibi'!B58&amp;" ("&amp;'Tedarikçi &amp; Çek Takibi'!C58&amp;")","")</f>
        <v/>
      </c>
      <c r="C70" s="9" t="str">
        <f>IF(A70&lt;&gt;"","Çek No: "&amp;'Tedarikçi &amp; Çek Takibi'!A58,"")</f>
        <v/>
      </c>
      <c r="D70" s="12" t="str">
        <f>IF(A70&lt;&gt;"",'Tedarikçi &amp; Çek Takibi'!D58,"")</f>
        <v/>
      </c>
      <c r="E70" s="9" t="str">
        <f t="shared" si="3"/>
        <v/>
      </c>
      <c r="F70" s="9" t="str">
        <f>IF(A70&lt;&gt;"",'Tedarikçi &amp; Çek Takibi'!G58,"")</f>
        <v/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1" t="str">
        <f>IF('Tedarikçi &amp; Çek Takibi'!E59&lt;&gt;"",IF('Tedarikçi &amp; Çek Takibi'!G59&lt;&gt;"Tahsil Edildi",'Tedarikçi &amp; Çek Takibi'!E59,""),"")</f>
        <v/>
      </c>
      <c r="B71" s="9" t="str">
        <f>IF(A71&lt;&gt;"","Tahsil: "&amp;'Tedarikçi &amp; Çek Takibi'!B59&amp;" ("&amp;'Tedarikçi &amp; Çek Takibi'!C59&amp;")","")</f>
        <v/>
      </c>
      <c r="C71" s="9" t="str">
        <f>IF(A71&lt;&gt;"","Çek No: "&amp;'Tedarikçi &amp; Çek Takibi'!A59,"")</f>
        <v/>
      </c>
      <c r="D71" s="12" t="str">
        <f>IF(A71&lt;&gt;"",'Tedarikçi &amp; Çek Takibi'!D59,"")</f>
        <v/>
      </c>
      <c r="E71" s="9" t="str">
        <f t="shared" si="3"/>
        <v/>
      </c>
      <c r="F71" s="9" t="str">
        <f>IF(A71&lt;&gt;"",'Tedarikçi &amp; Çek Takibi'!G59,"")</f>
        <v/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9" t="str">
        <f>== BCH ÖDEMELERİ ===</f>
        <v>#ERROR!</v>
      </c>
      <c r="B72" s="2"/>
      <c r="C72" s="2"/>
      <c r="D72" s="2"/>
      <c r="E72" s="2"/>
      <c r="F72" s="3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11">
        <f>IF('Banka Takibi'!E17&lt;&gt;"",IF('Banka Takibi'!F17&lt;&gt;"Ödendi",'Banka Takibi'!E17,""),"")</f>
        <v>46071</v>
      </c>
      <c r="B73" s="9" t="str">
        <f>IF(A73&lt;&gt;"",'Banka Takibi'!B17,"")</f>
        <v>AKBANK-BCH</v>
      </c>
      <c r="C73" s="9" t="str">
        <f>IF(A73&lt;&gt;"",'Banka Takibi'!C17,"")</f>
        <v/>
      </c>
      <c r="D73" s="12">
        <f>IF(A73&lt;&gt;"",'Banka Takibi'!D17,"")</f>
        <v>350000</v>
      </c>
      <c r="E73" s="9" t="str">
        <f t="shared" ref="E73:E87" si="4">IF(A73&lt;&gt;"","BCH","")</f>
        <v>BCH</v>
      </c>
      <c r="F73" s="50" t="str">
        <f>IF(A73&lt;&gt;"",'Banka Takibi'!F17,"")</f>
        <v/>
      </c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>
        <f>IF('Banka Takibi'!E18&lt;&gt;"",IF('Banka Takibi'!F18&lt;&gt;"Ödendi",'Banka Takibi'!E18,""),"")</f>
        <v>46129</v>
      </c>
      <c r="B74" s="9" t="str">
        <f>IF(A74&lt;&gt;"",'Banka Takibi'!B18,"")</f>
        <v>ZİRAAT BANK-BCH</v>
      </c>
      <c r="C74" s="9" t="str">
        <f>IF(A74&lt;&gt;"",'Banka Takibi'!C18,"")</f>
        <v/>
      </c>
      <c r="D74" s="12">
        <f>IF(A74&lt;&gt;"",'Banka Takibi'!D18,"")</f>
        <v>200000</v>
      </c>
      <c r="E74" s="9" t="str">
        <f t="shared" si="4"/>
        <v>BCH</v>
      </c>
      <c r="F74" s="50" t="str">
        <f>IF(A74&lt;&gt;"",'Banka Takibi'!F18,"")</f>
        <v/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>
        <f>IF('Banka Takibi'!E19&lt;&gt;"",IF('Banka Takibi'!F19&lt;&gt;"Ödendi",'Banka Takibi'!E19,""),"")</f>
        <v>46149</v>
      </c>
      <c r="B75" s="9" t="str">
        <f>IF(A75&lt;&gt;"",'Banka Takibi'!B19,"")</f>
        <v>HALK BANK-BCH</v>
      </c>
      <c r="C75" s="9" t="str">
        <f>IF(A75&lt;&gt;"",'Banka Takibi'!C19,"")</f>
        <v/>
      </c>
      <c r="D75" s="12">
        <f>IF(A75&lt;&gt;"",'Banka Takibi'!D19,"")</f>
        <v>300000</v>
      </c>
      <c r="E75" s="9" t="str">
        <f t="shared" si="4"/>
        <v>BCH</v>
      </c>
      <c r="F75" s="50" t="str">
        <f>IF(A75&lt;&gt;"",'Banka Takibi'!F19,"")</f>
        <v/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>
        <f>IF('Banka Takibi'!E20&lt;&gt;"",IF('Banka Takibi'!F20&lt;&gt;"Ödendi",'Banka Takibi'!E20,""),"")</f>
        <v>46168</v>
      </c>
      <c r="B76" s="9" t="str">
        <f>IF(A76&lt;&gt;"",'Banka Takibi'!B20,"")</f>
        <v>HALK BANK-BCH</v>
      </c>
      <c r="C76" s="9" t="str">
        <f>IF(A76&lt;&gt;"",'Banka Takibi'!C20,"")</f>
        <v/>
      </c>
      <c r="D76" s="12">
        <f>IF(A76&lt;&gt;"",'Banka Takibi'!D20,"")</f>
        <v>500000</v>
      </c>
      <c r="E76" s="9" t="str">
        <f t="shared" si="4"/>
        <v>BCH</v>
      </c>
      <c r="F76" s="50" t="str">
        <f>IF(A76&lt;&gt;"",'Banka Takibi'!F20,"")</f>
        <v/>
      </c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>
        <f>IF('Banka Takibi'!E21&lt;&gt;"",IF('Banka Takibi'!F21&lt;&gt;"Ödendi",'Banka Takibi'!E21,""),"")</f>
        <v>46168</v>
      </c>
      <c r="B77" s="9" t="str">
        <f>IF(A77&lt;&gt;"",'Banka Takibi'!B21,"")</f>
        <v>ZİRAAT BANK-BCH</v>
      </c>
      <c r="C77" s="9" t="str">
        <f>IF(A77&lt;&gt;"",'Banka Takibi'!C21,"")</f>
        <v/>
      </c>
      <c r="D77" s="12">
        <f>IF(A77&lt;&gt;"",'Banka Takibi'!D21,"")</f>
        <v>100000</v>
      </c>
      <c r="E77" s="9" t="str">
        <f t="shared" si="4"/>
        <v>BCH</v>
      </c>
      <c r="F77" s="50" t="str">
        <f>IF(A77&lt;&gt;"",'Banka Takibi'!F21,"")</f>
        <v/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1">
        <f>IF('Banka Takibi'!E22&lt;&gt;"",IF('Banka Takibi'!F22&lt;&gt;"Ödendi",'Banka Takibi'!E22,""),"")</f>
        <v>46178</v>
      </c>
      <c r="B78" s="9" t="str">
        <f>IF(A78&lt;&gt;"",'Banka Takibi'!B22,"")</f>
        <v>HALK BANK-BCH</v>
      </c>
      <c r="C78" s="9" t="str">
        <f>IF(A78&lt;&gt;"",'Banka Takibi'!C22,"")</f>
        <v/>
      </c>
      <c r="D78" s="12">
        <f>IF(A78&lt;&gt;"",'Banka Takibi'!D22,"")</f>
        <v>575000</v>
      </c>
      <c r="E78" s="9" t="str">
        <f t="shared" si="4"/>
        <v>BCH</v>
      </c>
      <c r="F78" s="50" t="str">
        <f>IF(A78&lt;&gt;"",'Banka Takibi'!F22,"")</f>
        <v/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1">
        <f>IF('Banka Takibi'!E23&lt;&gt;"",IF('Banka Takibi'!F23&lt;&gt;"Ödendi",'Banka Takibi'!E23,""),"")</f>
        <v>46185</v>
      </c>
      <c r="B79" s="9" t="str">
        <f>IF(A79&lt;&gt;"",'Banka Takibi'!B23,"")</f>
        <v>ZİRAAT BANK-BCH</v>
      </c>
      <c r="C79" s="9" t="str">
        <f>IF(A79&lt;&gt;"",'Banka Takibi'!C23,"")</f>
        <v/>
      </c>
      <c r="D79" s="12">
        <f>IF(A79&lt;&gt;"",'Banka Takibi'!D23,"")</f>
        <v>100000</v>
      </c>
      <c r="E79" s="9" t="str">
        <f t="shared" si="4"/>
        <v>BCH</v>
      </c>
      <c r="F79" s="50" t="str">
        <f>IF(A79&lt;&gt;"",'Banka Takibi'!F23,"")</f>
        <v/>
      </c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11">
        <f>IF('Banka Takibi'!E24&lt;&gt;"",IF('Banka Takibi'!F24&lt;&gt;"Ödendi",'Banka Takibi'!E24,""),"")</f>
        <v>46186</v>
      </c>
      <c r="B80" s="9" t="str">
        <f>IF(A80&lt;&gt;"",'Banka Takibi'!B24,"")</f>
        <v>AKBANK-BCH</v>
      </c>
      <c r="C80" s="9" t="str">
        <f>IF(A80&lt;&gt;"",'Banka Takibi'!C24,"")</f>
        <v/>
      </c>
      <c r="D80" s="12">
        <f>IF(A80&lt;&gt;"",'Banka Takibi'!D24,"")</f>
        <v>350000</v>
      </c>
      <c r="E80" s="9" t="str">
        <f t="shared" si="4"/>
        <v>BCH</v>
      </c>
      <c r="F80" s="50" t="str">
        <f>IF(A80&lt;&gt;"",'Banka Takibi'!F24,"")</f>
        <v/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 t="str">
        <f>IF('Banka Takibi'!E25&lt;&gt;"",IF('Banka Takibi'!F25&lt;&gt;"Ödendi",'Banka Takibi'!E25,""),"")</f>
        <v/>
      </c>
      <c r="B81" s="9" t="str">
        <f>IF(A81&lt;&gt;"",'Banka Takibi'!B25,"")</f>
        <v/>
      </c>
      <c r="C81" s="9" t="str">
        <f>IF(A81&lt;&gt;"",'Banka Takibi'!C25,"")</f>
        <v/>
      </c>
      <c r="D81" s="12" t="str">
        <f>IF(A81&lt;&gt;"",'Banka Takibi'!D25,"")</f>
        <v/>
      </c>
      <c r="E81" s="9" t="str">
        <f t="shared" si="4"/>
        <v/>
      </c>
      <c r="F81" s="9" t="str">
        <f>IF(A81&lt;&gt;"",'Banka Takibi'!F25,"")</f>
        <v/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 t="str">
        <f>IF('Banka Takibi'!E26&lt;&gt;"",IF('Banka Takibi'!F26&lt;&gt;"Ödendi",'Banka Takibi'!E26,""),"")</f>
        <v/>
      </c>
      <c r="B82" s="9" t="str">
        <f>IF(A82&lt;&gt;"",'Banka Takibi'!B26,"")</f>
        <v/>
      </c>
      <c r="C82" s="9" t="str">
        <f>IF(A82&lt;&gt;"",'Banka Takibi'!C26,"")</f>
        <v/>
      </c>
      <c r="D82" s="12" t="str">
        <f>IF(A82&lt;&gt;"",'Banka Takibi'!D26,"")</f>
        <v/>
      </c>
      <c r="E82" s="9" t="str">
        <f t="shared" si="4"/>
        <v/>
      </c>
      <c r="F82" s="9" t="str">
        <f>IF(A82&lt;&gt;"",'Banka Takibi'!F26,"")</f>
        <v/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 t="str">
        <f>IF('Banka Takibi'!E27&lt;&gt;"",IF('Banka Takibi'!F27&lt;&gt;"Ödendi",'Banka Takibi'!E27,""),"")</f>
        <v/>
      </c>
      <c r="B83" s="9" t="str">
        <f>IF(A83&lt;&gt;"",'Banka Takibi'!B27,"")</f>
        <v/>
      </c>
      <c r="C83" s="9" t="str">
        <f>IF(A83&lt;&gt;"",'Banka Takibi'!C27,"")</f>
        <v/>
      </c>
      <c r="D83" s="12" t="str">
        <f>IF(A83&lt;&gt;"",'Banka Takibi'!D27,"")</f>
        <v/>
      </c>
      <c r="E83" s="9" t="str">
        <f t="shared" si="4"/>
        <v/>
      </c>
      <c r="F83" s="9" t="str">
        <f>IF(A83&lt;&gt;"",'Banka Takibi'!F27,"")</f>
        <v/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 t="str">
        <f>IF('Banka Takibi'!E28&lt;&gt;"",IF('Banka Takibi'!F28&lt;&gt;"Ödendi",'Banka Takibi'!E28,""),"")</f>
        <v/>
      </c>
      <c r="B84" s="9" t="str">
        <f>IF(A84&lt;&gt;"",'Banka Takibi'!B28,"")</f>
        <v/>
      </c>
      <c r="C84" s="9" t="str">
        <f>IF(A84&lt;&gt;"",'Banka Takibi'!C28,"")</f>
        <v/>
      </c>
      <c r="D84" s="12" t="str">
        <f>IF(A84&lt;&gt;"",'Banka Takibi'!D28,"")</f>
        <v/>
      </c>
      <c r="E84" s="9" t="str">
        <f t="shared" si="4"/>
        <v/>
      </c>
      <c r="F84" s="9" t="str">
        <f>IF(A84&lt;&gt;"",'Banka Takibi'!F28,"")</f>
        <v/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1" t="str">
        <f>IF('Banka Takibi'!E29&lt;&gt;"",IF('Banka Takibi'!F29&lt;&gt;"Ödendi",'Banka Takibi'!E29,""),"")</f>
        <v/>
      </c>
      <c r="B85" s="9" t="str">
        <f>IF(A85&lt;&gt;"",'Banka Takibi'!B29,"")</f>
        <v/>
      </c>
      <c r="C85" s="9" t="str">
        <f>IF(A85&lt;&gt;"",'Banka Takibi'!C29,"")</f>
        <v/>
      </c>
      <c r="D85" s="12" t="str">
        <f>IF(A85&lt;&gt;"",'Banka Takibi'!D29,"")</f>
        <v/>
      </c>
      <c r="E85" s="9" t="str">
        <f t="shared" si="4"/>
        <v/>
      </c>
      <c r="F85" s="9" t="str">
        <f>IF(A85&lt;&gt;"",'Banka Takibi'!F29,"")</f>
        <v/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1" t="str">
        <f>IF('Banka Takibi'!E30&lt;&gt;"",IF('Banka Takibi'!F30&lt;&gt;"Ödendi",'Banka Takibi'!E30,""),"")</f>
        <v/>
      </c>
      <c r="B86" s="9" t="str">
        <f>IF(A86&lt;&gt;"",'Banka Takibi'!B30,"")</f>
        <v/>
      </c>
      <c r="C86" s="9" t="str">
        <f>IF(A86&lt;&gt;"",'Banka Takibi'!C30,"")</f>
        <v/>
      </c>
      <c r="D86" s="12" t="str">
        <f>IF(A86&lt;&gt;"",'Banka Takibi'!D30,"")</f>
        <v/>
      </c>
      <c r="E86" s="9" t="str">
        <f t="shared" si="4"/>
        <v/>
      </c>
      <c r="F86" s="9" t="str">
        <f>IF(A86&lt;&gt;"",'Banka Takibi'!F30,"")</f>
        <v/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11" t="str">
        <f>IF('Banka Takibi'!E31&lt;&gt;"",IF('Banka Takibi'!F31&lt;&gt;"Ödendi",'Banka Takibi'!E31,""),"")</f>
        <v/>
      </c>
      <c r="B87" s="9" t="str">
        <f>IF(A87&lt;&gt;"",'Banka Takibi'!B31,"")</f>
        <v/>
      </c>
      <c r="C87" s="9" t="str">
        <f>IF(A87&lt;&gt;"",'Banka Takibi'!C31,"")</f>
        <v/>
      </c>
      <c r="D87" s="12" t="str">
        <f>IF(A87&lt;&gt;"",'Banka Takibi'!D31,"")</f>
        <v/>
      </c>
      <c r="E87" s="9" t="str">
        <f t="shared" si="4"/>
        <v/>
      </c>
      <c r="F87" s="9" t="str">
        <f>IF(A87&lt;&gt;"",'Banka Takibi'!F31,"")</f>
        <v/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9" t="str">
        <f>== TAKSİTLİ KREDİLER ===</f>
        <v>#ERROR!</v>
      </c>
      <c r="B88" s="2"/>
      <c r="C88" s="2"/>
      <c r="D88" s="2"/>
      <c r="E88" s="2"/>
      <c r="F88" s="3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 t="str">
        <f>IF('Banka Takibi'!A35&lt;&gt;"",IF(AND(1&gt;='Banka Takibi'!E35,1&lt;='Banka Takibi'!F35),DATE(2026,1,'Banka Takibi'!D35),""),"")</f>
        <v/>
      </c>
      <c r="B89" s="9" t="str">
        <f>IF(A89&lt;&gt;"","Taksit: "&amp;'Banka Takibi'!A35,"")</f>
        <v/>
      </c>
      <c r="C89" s="9" t="str">
        <f>IF(A89&lt;&gt;"","Banka: "&amp;'Banka Takibi'!B35,"")</f>
        <v/>
      </c>
      <c r="D89" s="12" t="str">
        <f>IF(A89&lt;&gt;"",'Banka Takibi'!C35,"")</f>
        <v/>
      </c>
      <c r="E89" s="9" t="str">
        <f t="shared" ref="E89:E208" si="5">IF(A89&lt;&gt;"","Taksit","")</f>
        <v/>
      </c>
      <c r="F89" s="9" t="str">
        <f t="shared" ref="F89:F208" si="6">IF(A89&lt;&gt;"","Bekliyor","")</f>
        <v/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 t="str">
        <f>IF('Banka Takibi'!A35&lt;&gt;"",IF(AND(2&gt;='Banka Takibi'!E35,2&lt;='Banka Takibi'!F35),DATE(2026,2,'Banka Takibi'!D35),""),"")</f>
        <v/>
      </c>
      <c r="B90" s="9" t="str">
        <f>IF(A90&lt;&gt;"","Taksit: "&amp;'Banka Takibi'!A35,"")</f>
        <v/>
      </c>
      <c r="C90" s="9" t="str">
        <f>IF(A90&lt;&gt;"","Banka: "&amp;'Banka Takibi'!B35,"")</f>
        <v/>
      </c>
      <c r="D90" s="12" t="str">
        <f>IF(A90&lt;&gt;"",'Banka Takibi'!C35,"")</f>
        <v/>
      </c>
      <c r="E90" s="9" t="str">
        <f t="shared" si="5"/>
        <v/>
      </c>
      <c r="F90" s="9" t="str">
        <f t="shared" si="6"/>
        <v/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 t="str">
        <f>IF('Banka Takibi'!A35&lt;&gt;"",IF(AND(3&gt;='Banka Takibi'!E35,3&lt;='Banka Takibi'!F35),DATE(2026,3,'Banka Takibi'!D35),""),"")</f>
        <v/>
      </c>
      <c r="B91" s="9" t="str">
        <f>IF(A91&lt;&gt;"","Taksit: "&amp;'Banka Takibi'!A35,"")</f>
        <v/>
      </c>
      <c r="C91" s="9" t="str">
        <f>IF(A91&lt;&gt;"","Banka: "&amp;'Banka Takibi'!B35,"")</f>
        <v/>
      </c>
      <c r="D91" s="12" t="str">
        <f>IF(A91&lt;&gt;"",'Banka Takibi'!C35,"")</f>
        <v/>
      </c>
      <c r="E91" s="9" t="str">
        <f t="shared" si="5"/>
        <v/>
      </c>
      <c r="F91" s="9" t="str">
        <f t="shared" si="6"/>
        <v/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1" t="str">
        <f>IF('Banka Takibi'!A35&lt;&gt;"",IF(AND(4&gt;='Banka Takibi'!E35,4&lt;='Banka Takibi'!F35),DATE(2026,4,'Banka Takibi'!D35),""),"")</f>
        <v/>
      </c>
      <c r="B92" s="9" t="str">
        <f>IF(A92&lt;&gt;"","Taksit: "&amp;'Banka Takibi'!A35,"")</f>
        <v/>
      </c>
      <c r="C92" s="9" t="str">
        <f>IF(A92&lt;&gt;"","Banka: "&amp;'Banka Takibi'!B35,"")</f>
        <v/>
      </c>
      <c r="D92" s="12" t="str">
        <f>IF(A92&lt;&gt;"",'Banka Takibi'!C35,"")</f>
        <v/>
      </c>
      <c r="E92" s="9" t="str">
        <f t="shared" si="5"/>
        <v/>
      </c>
      <c r="F92" s="9" t="str">
        <f t="shared" si="6"/>
        <v/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1" t="str">
        <f>IF('Banka Takibi'!A35&lt;&gt;"",IF(AND(5&gt;='Banka Takibi'!E35,5&lt;='Banka Takibi'!F35),DATE(2026,5,'Banka Takibi'!D35),""),"")</f>
        <v/>
      </c>
      <c r="B93" s="9" t="str">
        <f>IF(A93&lt;&gt;"","Taksit: "&amp;'Banka Takibi'!A35,"")</f>
        <v/>
      </c>
      <c r="C93" s="9" t="str">
        <f>IF(A93&lt;&gt;"","Banka: "&amp;'Banka Takibi'!B35,"")</f>
        <v/>
      </c>
      <c r="D93" s="12" t="str">
        <f>IF(A93&lt;&gt;"",'Banka Takibi'!C35,"")</f>
        <v/>
      </c>
      <c r="E93" s="9" t="str">
        <f t="shared" si="5"/>
        <v/>
      </c>
      <c r="F93" s="9" t="str">
        <f t="shared" si="6"/>
        <v/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11" t="str">
        <f>IF('Banka Takibi'!A35&lt;&gt;"",IF(AND(6&gt;='Banka Takibi'!E35,6&lt;='Banka Takibi'!F35),DATE(2026,6,'Banka Takibi'!D35),""),"")</f>
        <v/>
      </c>
      <c r="B94" s="9" t="str">
        <f>IF(A94&lt;&gt;"","Taksit: "&amp;'Banka Takibi'!A35,"")</f>
        <v/>
      </c>
      <c r="C94" s="9" t="str">
        <f>IF(A94&lt;&gt;"","Banka: "&amp;'Banka Takibi'!B35,"")</f>
        <v/>
      </c>
      <c r="D94" s="12" t="str">
        <f>IF(A94&lt;&gt;"",'Banka Takibi'!C35,"")</f>
        <v/>
      </c>
      <c r="E94" s="9" t="str">
        <f t="shared" si="5"/>
        <v/>
      </c>
      <c r="F94" s="9" t="str">
        <f t="shared" si="6"/>
        <v/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1" t="str">
        <f>IF('Banka Takibi'!A35&lt;&gt;"",IF(AND(7&gt;='Banka Takibi'!E35,7&lt;='Banka Takibi'!F35),DATE(2026,7,'Banka Takibi'!D35),""),"")</f>
        <v/>
      </c>
      <c r="B95" s="9" t="str">
        <f>IF(A95&lt;&gt;"","Taksit: "&amp;'Banka Takibi'!A35,"")</f>
        <v/>
      </c>
      <c r="C95" s="9" t="str">
        <f>IF(A95&lt;&gt;"","Banka: "&amp;'Banka Takibi'!B35,"")</f>
        <v/>
      </c>
      <c r="D95" s="12" t="str">
        <f>IF(A95&lt;&gt;"",'Banka Takibi'!C35,"")</f>
        <v/>
      </c>
      <c r="E95" s="9" t="str">
        <f t="shared" si="5"/>
        <v/>
      </c>
      <c r="F95" s="9" t="str">
        <f t="shared" si="6"/>
        <v/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1" t="str">
        <f>IF('Banka Takibi'!A35&lt;&gt;"",IF(AND(8&gt;='Banka Takibi'!E35,8&lt;='Banka Takibi'!F35),DATE(2026,8,'Banka Takibi'!D35),""),"")</f>
        <v/>
      </c>
      <c r="B96" s="9" t="str">
        <f>IF(A96&lt;&gt;"","Taksit: "&amp;'Banka Takibi'!A35,"")</f>
        <v/>
      </c>
      <c r="C96" s="9" t="str">
        <f>IF(A96&lt;&gt;"","Banka: "&amp;'Banka Takibi'!B35,"")</f>
        <v/>
      </c>
      <c r="D96" s="12" t="str">
        <f>IF(A96&lt;&gt;"",'Banka Takibi'!C35,"")</f>
        <v/>
      </c>
      <c r="E96" s="9" t="str">
        <f t="shared" si="5"/>
        <v/>
      </c>
      <c r="F96" s="9" t="str">
        <f t="shared" si="6"/>
        <v/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1" t="str">
        <f>IF('Banka Takibi'!A35&lt;&gt;"",IF(AND(9&gt;='Banka Takibi'!E35,9&lt;='Banka Takibi'!F35),DATE(2026,9,'Banka Takibi'!D35),""),"")</f>
        <v/>
      </c>
      <c r="B97" s="9" t="str">
        <f>IF(A97&lt;&gt;"","Taksit: "&amp;'Banka Takibi'!A35,"")</f>
        <v/>
      </c>
      <c r="C97" s="9" t="str">
        <f>IF(A97&lt;&gt;"","Banka: "&amp;'Banka Takibi'!B35,"")</f>
        <v/>
      </c>
      <c r="D97" s="12" t="str">
        <f>IF(A97&lt;&gt;"",'Banka Takibi'!C35,"")</f>
        <v/>
      </c>
      <c r="E97" s="9" t="str">
        <f t="shared" si="5"/>
        <v/>
      </c>
      <c r="F97" s="9" t="str">
        <f t="shared" si="6"/>
        <v/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1" t="str">
        <f>IF('Banka Takibi'!A35&lt;&gt;"",IF(AND(10&gt;='Banka Takibi'!E35,10&lt;='Banka Takibi'!F35),DATE(2026,10,'Banka Takibi'!D35),""),"")</f>
        <v/>
      </c>
      <c r="B98" s="9" t="str">
        <f>IF(A98&lt;&gt;"","Taksit: "&amp;'Banka Takibi'!A35,"")</f>
        <v/>
      </c>
      <c r="C98" s="9" t="str">
        <f>IF(A98&lt;&gt;"","Banka: "&amp;'Banka Takibi'!B35,"")</f>
        <v/>
      </c>
      <c r="D98" s="12" t="str">
        <f>IF(A98&lt;&gt;"",'Banka Takibi'!C35,"")</f>
        <v/>
      </c>
      <c r="E98" s="9" t="str">
        <f t="shared" si="5"/>
        <v/>
      </c>
      <c r="F98" s="9" t="str">
        <f t="shared" si="6"/>
        <v/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1" t="str">
        <f>IF('Banka Takibi'!A35&lt;&gt;"",IF(AND(11&gt;='Banka Takibi'!E35,11&lt;='Banka Takibi'!F35),DATE(2026,11,'Banka Takibi'!D35),""),"")</f>
        <v/>
      </c>
      <c r="B99" s="9" t="str">
        <f>IF(A99&lt;&gt;"","Taksit: "&amp;'Banka Takibi'!A35,"")</f>
        <v/>
      </c>
      <c r="C99" s="9" t="str">
        <f>IF(A99&lt;&gt;"","Banka: "&amp;'Banka Takibi'!B35,"")</f>
        <v/>
      </c>
      <c r="D99" s="12" t="str">
        <f>IF(A99&lt;&gt;"",'Banka Takibi'!C35,"")</f>
        <v/>
      </c>
      <c r="E99" s="9" t="str">
        <f t="shared" si="5"/>
        <v/>
      </c>
      <c r="F99" s="9" t="str">
        <f t="shared" si="6"/>
        <v/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11" t="str">
        <f>IF('Banka Takibi'!A35&lt;&gt;"",IF(AND(12&gt;='Banka Takibi'!E35,12&lt;='Banka Takibi'!F35),DATE(2026,12,'Banka Takibi'!D35),""),"")</f>
        <v/>
      </c>
      <c r="B100" s="9" t="str">
        <f>IF(A100&lt;&gt;"","Taksit: "&amp;'Banka Takibi'!A35,"")</f>
        <v/>
      </c>
      <c r="C100" s="9" t="str">
        <f>IF(A100&lt;&gt;"","Banka: "&amp;'Banka Takibi'!B35,"")</f>
        <v/>
      </c>
      <c r="D100" s="12" t="str">
        <f>IF(A100&lt;&gt;"",'Banka Takibi'!C35,"")</f>
        <v/>
      </c>
      <c r="E100" s="9" t="str">
        <f t="shared" si="5"/>
        <v/>
      </c>
      <c r="F100" s="9" t="str">
        <f t="shared" si="6"/>
        <v/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11" t="str">
        <f>IF('Banka Takibi'!A36&lt;&gt;"",IF(AND(1&gt;='Banka Takibi'!E36,1&lt;='Banka Takibi'!F36),DATE(2026,1,'Banka Takibi'!D36),""),"")</f>
        <v/>
      </c>
      <c r="B101" s="9" t="str">
        <f>IF(A101&lt;&gt;"","Taksit: "&amp;'Banka Takibi'!A36,"")</f>
        <v/>
      </c>
      <c r="C101" s="9" t="str">
        <f>IF(A101&lt;&gt;"","Banka: "&amp;'Banka Takibi'!B36,"")</f>
        <v/>
      </c>
      <c r="D101" s="12" t="str">
        <f>IF(A101&lt;&gt;"",'Banka Takibi'!C36,"")</f>
        <v/>
      </c>
      <c r="E101" s="9" t="str">
        <f t="shared" si="5"/>
        <v/>
      </c>
      <c r="F101" s="9" t="str">
        <f t="shared" si="6"/>
        <v/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11" t="str">
        <f>IF('Banka Takibi'!A36&lt;&gt;"",IF(AND(2&gt;='Banka Takibi'!E36,2&lt;='Banka Takibi'!F36),DATE(2026,2,'Banka Takibi'!D36),""),"")</f>
        <v/>
      </c>
      <c r="B102" s="9" t="str">
        <f>IF(A102&lt;&gt;"","Taksit: "&amp;'Banka Takibi'!A36,"")</f>
        <v/>
      </c>
      <c r="C102" s="9" t="str">
        <f>IF(A102&lt;&gt;"","Banka: "&amp;'Banka Takibi'!B36,"")</f>
        <v/>
      </c>
      <c r="D102" s="12" t="str">
        <f>IF(A102&lt;&gt;"",'Banka Takibi'!C36,"")</f>
        <v/>
      </c>
      <c r="E102" s="9" t="str">
        <f t="shared" si="5"/>
        <v/>
      </c>
      <c r="F102" s="9" t="str">
        <f t="shared" si="6"/>
        <v/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11" t="str">
        <f>IF('Banka Takibi'!A36&lt;&gt;"",IF(AND(3&gt;='Banka Takibi'!E36,3&lt;='Banka Takibi'!F36),DATE(2026,3,'Banka Takibi'!D36),""),"")</f>
        <v/>
      </c>
      <c r="B103" s="9" t="str">
        <f>IF(A103&lt;&gt;"","Taksit: "&amp;'Banka Takibi'!A36,"")</f>
        <v/>
      </c>
      <c r="C103" s="9" t="str">
        <f>IF(A103&lt;&gt;"","Banka: "&amp;'Banka Takibi'!B36,"")</f>
        <v/>
      </c>
      <c r="D103" s="12" t="str">
        <f>IF(A103&lt;&gt;"",'Banka Takibi'!C36,"")</f>
        <v/>
      </c>
      <c r="E103" s="9" t="str">
        <f t="shared" si="5"/>
        <v/>
      </c>
      <c r="F103" s="9" t="str">
        <f t="shared" si="6"/>
        <v/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11" t="str">
        <f>IF('Banka Takibi'!A36&lt;&gt;"",IF(AND(4&gt;='Banka Takibi'!E36,4&lt;='Banka Takibi'!F36),DATE(2026,4,'Banka Takibi'!D36),""),"")</f>
        <v/>
      </c>
      <c r="B104" s="9" t="str">
        <f>IF(A104&lt;&gt;"","Taksit: "&amp;'Banka Takibi'!A36,"")</f>
        <v/>
      </c>
      <c r="C104" s="9" t="str">
        <f>IF(A104&lt;&gt;"","Banka: "&amp;'Banka Takibi'!B36,"")</f>
        <v/>
      </c>
      <c r="D104" s="12" t="str">
        <f>IF(A104&lt;&gt;"",'Banka Takibi'!C36,"")</f>
        <v/>
      </c>
      <c r="E104" s="9" t="str">
        <f t="shared" si="5"/>
        <v/>
      </c>
      <c r="F104" s="9" t="str">
        <f t="shared" si="6"/>
        <v/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11" t="str">
        <f>IF('Banka Takibi'!A36&lt;&gt;"",IF(AND(5&gt;='Banka Takibi'!E36,5&lt;='Banka Takibi'!F36),DATE(2026,5,'Banka Takibi'!D36),""),"")</f>
        <v/>
      </c>
      <c r="B105" s="9" t="str">
        <f>IF(A105&lt;&gt;"","Taksit: "&amp;'Banka Takibi'!A36,"")</f>
        <v/>
      </c>
      <c r="C105" s="9" t="str">
        <f>IF(A105&lt;&gt;"","Banka: "&amp;'Banka Takibi'!B36,"")</f>
        <v/>
      </c>
      <c r="D105" s="12" t="str">
        <f>IF(A105&lt;&gt;"",'Banka Takibi'!C36,"")</f>
        <v/>
      </c>
      <c r="E105" s="9" t="str">
        <f t="shared" si="5"/>
        <v/>
      </c>
      <c r="F105" s="9" t="str">
        <f t="shared" si="6"/>
        <v/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11" t="str">
        <f>IF('Banka Takibi'!A36&lt;&gt;"",IF(AND(6&gt;='Banka Takibi'!E36,6&lt;='Banka Takibi'!F36),DATE(2026,6,'Banka Takibi'!D36),""),"")</f>
        <v/>
      </c>
      <c r="B106" s="9" t="str">
        <f>IF(A106&lt;&gt;"","Taksit: "&amp;'Banka Takibi'!A36,"")</f>
        <v/>
      </c>
      <c r="C106" s="9" t="str">
        <f>IF(A106&lt;&gt;"","Banka: "&amp;'Banka Takibi'!B36,"")</f>
        <v/>
      </c>
      <c r="D106" s="12" t="str">
        <f>IF(A106&lt;&gt;"",'Banka Takibi'!C36,"")</f>
        <v/>
      </c>
      <c r="E106" s="9" t="str">
        <f t="shared" si="5"/>
        <v/>
      </c>
      <c r="F106" s="9" t="str">
        <f t="shared" si="6"/>
        <v/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11" t="str">
        <f>IF('Banka Takibi'!A36&lt;&gt;"",IF(AND(7&gt;='Banka Takibi'!E36,7&lt;='Banka Takibi'!F36),DATE(2026,7,'Banka Takibi'!D36),""),"")</f>
        <v/>
      </c>
      <c r="B107" s="9" t="str">
        <f>IF(A107&lt;&gt;"","Taksit: "&amp;'Banka Takibi'!A36,"")</f>
        <v/>
      </c>
      <c r="C107" s="9" t="str">
        <f>IF(A107&lt;&gt;"","Banka: "&amp;'Banka Takibi'!B36,"")</f>
        <v/>
      </c>
      <c r="D107" s="12" t="str">
        <f>IF(A107&lt;&gt;"",'Banka Takibi'!C36,"")</f>
        <v/>
      </c>
      <c r="E107" s="9" t="str">
        <f t="shared" si="5"/>
        <v/>
      </c>
      <c r="F107" s="9" t="str">
        <f t="shared" si="6"/>
        <v/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11" t="str">
        <f>IF('Banka Takibi'!A36&lt;&gt;"",IF(AND(8&gt;='Banka Takibi'!E36,8&lt;='Banka Takibi'!F36),DATE(2026,8,'Banka Takibi'!D36),""),"")</f>
        <v/>
      </c>
      <c r="B108" s="9" t="str">
        <f>IF(A108&lt;&gt;"","Taksit: "&amp;'Banka Takibi'!A36,"")</f>
        <v/>
      </c>
      <c r="C108" s="9" t="str">
        <f>IF(A108&lt;&gt;"","Banka: "&amp;'Banka Takibi'!B36,"")</f>
        <v/>
      </c>
      <c r="D108" s="12" t="str">
        <f>IF(A108&lt;&gt;"",'Banka Takibi'!C36,"")</f>
        <v/>
      </c>
      <c r="E108" s="9" t="str">
        <f t="shared" si="5"/>
        <v/>
      </c>
      <c r="F108" s="9" t="str">
        <f t="shared" si="6"/>
        <v/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11" t="str">
        <f>IF('Banka Takibi'!A36&lt;&gt;"",IF(AND(9&gt;='Banka Takibi'!E36,9&lt;='Banka Takibi'!F36),DATE(2026,9,'Banka Takibi'!D36),""),"")</f>
        <v/>
      </c>
      <c r="B109" s="9" t="str">
        <f>IF(A109&lt;&gt;"","Taksit: "&amp;'Banka Takibi'!A36,"")</f>
        <v/>
      </c>
      <c r="C109" s="9" t="str">
        <f>IF(A109&lt;&gt;"","Banka: "&amp;'Banka Takibi'!B36,"")</f>
        <v/>
      </c>
      <c r="D109" s="12" t="str">
        <f>IF(A109&lt;&gt;"",'Banka Takibi'!C36,"")</f>
        <v/>
      </c>
      <c r="E109" s="9" t="str">
        <f t="shared" si="5"/>
        <v/>
      </c>
      <c r="F109" s="9" t="str">
        <f t="shared" si="6"/>
        <v/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11" t="str">
        <f>IF('Banka Takibi'!A36&lt;&gt;"",IF(AND(10&gt;='Banka Takibi'!E36,10&lt;='Banka Takibi'!F36),DATE(2026,10,'Banka Takibi'!D36),""),"")</f>
        <v/>
      </c>
      <c r="B110" s="9" t="str">
        <f>IF(A110&lt;&gt;"","Taksit: "&amp;'Banka Takibi'!A36,"")</f>
        <v/>
      </c>
      <c r="C110" s="9" t="str">
        <f>IF(A110&lt;&gt;"","Banka: "&amp;'Banka Takibi'!B36,"")</f>
        <v/>
      </c>
      <c r="D110" s="12" t="str">
        <f>IF(A110&lt;&gt;"",'Banka Takibi'!C36,"")</f>
        <v/>
      </c>
      <c r="E110" s="9" t="str">
        <f t="shared" si="5"/>
        <v/>
      </c>
      <c r="F110" s="9" t="str">
        <f t="shared" si="6"/>
        <v/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11" t="str">
        <f>IF('Banka Takibi'!A36&lt;&gt;"",IF(AND(11&gt;='Banka Takibi'!E36,11&lt;='Banka Takibi'!F36),DATE(2026,11,'Banka Takibi'!D36),""),"")</f>
        <v/>
      </c>
      <c r="B111" s="9" t="str">
        <f>IF(A111&lt;&gt;"","Taksit: "&amp;'Banka Takibi'!A36,"")</f>
        <v/>
      </c>
      <c r="C111" s="9" t="str">
        <f>IF(A111&lt;&gt;"","Banka: "&amp;'Banka Takibi'!B36,"")</f>
        <v/>
      </c>
      <c r="D111" s="12" t="str">
        <f>IF(A111&lt;&gt;"",'Banka Takibi'!C36,"")</f>
        <v/>
      </c>
      <c r="E111" s="9" t="str">
        <f t="shared" si="5"/>
        <v/>
      </c>
      <c r="F111" s="9" t="str">
        <f t="shared" si="6"/>
        <v/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11" t="str">
        <f>IF('Banka Takibi'!A36&lt;&gt;"",IF(AND(12&gt;='Banka Takibi'!E36,12&lt;='Banka Takibi'!F36),DATE(2026,12,'Banka Takibi'!D36),""),"")</f>
        <v/>
      </c>
      <c r="B112" s="9" t="str">
        <f>IF(A112&lt;&gt;"","Taksit: "&amp;'Banka Takibi'!A36,"")</f>
        <v/>
      </c>
      <c r="C112" s="9" t="str">
        <f>IF(A112&lt;&gt;"","Banka: "&amp;'Banka Takibi'!B36,"")</f>
        <v/>
      </c>
      <c r="D112" s="12" t="str">
        <f>IF(A112&lt;&gt;"",'Banka Takibi'!C36,"")</f>
        <v/>
      </c>
      <c r="E112" s="9" t="str">
        <f t="shared" si="5"/>
        <v/>
      </c>
      <c r="F112" s="9" t="str">
        <f t="shared" si="6"/>
        <v/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11" t="str">
        <f>IF('Banka Takibi'!A37&lt;&gt;"",IF(AND(1&gt;='Banka Takibi'!E37,1&lt;='Banka Takibi'!F37),DATE(2026,1,'Banka Takibi'!D37),""),"")</f>
        <v/>
      </c>
      <c r="B113" s="9" t="str">
        <f>IF(A113&lt;&gt;"","Taksit: "&amp;'Banka Takibi'!A37,"")</f>
        <v/>
      </c>
      <c r="C113" s="9" t="str">
        <f>IF(A113&lt;&gt;"","Banka: "&amp;'Banka Takibi'!B37,"")</f>
        <v/>
      </c>
      <c r="D113" s="12" t="str">
        <f>IF(A113&lt;&gt;"",'Banka Takibi'!C37,"")</f>
        <v/>
      </c>
      <c r="E113" s="9" t="str">
        <f t="shared" si="5"/>
        <v/>
      </c>
      <c r="F113" s="9" t="str">
        <f t="shared" si="6"/>
        <v/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11" t="str">
        <f>IF('Banka Takibi'!A37&lt;&gt;"",IF(AND(2&gt;='Banka Takibi'!E37,2&lt;='Banka Takibi'!F37),DATE(2026,2,'Banka Takibi'!D37),""),"")</f>
        <v/>
      </c>
      <c r="B114" s="9" t="str">
        <f>IF(A114&lt;&gt;"","Taksit: "&amp;'Banka Takibi'!A37,"")</f>
        <v/>
      </c>
      <c r="C114" s="9" t="str">
        <f>IF(A114&lt;&gt;"","Banka: "&amp;'Banka Takibi'!B37,"")</f>
        <v/>
      </c>
      <c r="D114" s="12" t="str">
        <f>IF(A114&lt;&gt;"",'Banka Takibi'!C37,"")</f>
        <v/>
      </c>
      <c r="E114" s="9" t="str">
        <f t="shared" si="5"/>
        <v/>
      </c>
      <c r="F114" s="9" t="str">
        <f t="shared" si="6"/>
        <v/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11" t="str">
        <f>IF('Banka Takibi'!A37&lt;&gt;"",IF(AND(3&gt;='Banka Takibi'!E37,3&lt;='Banka Takibi'!F37),DATE(2026,3,'Banka Takibi'!D37),""),"")</f>
        <v/>
      </c>
      <c r="B115" s="9" t="str">
        <f>IF(A115&lt;&gt;"","Taksit: "&amp;'Banka Takibi'!A37,"")</f>
        <v/>
      </c>
      <c r="C115" s="9" t="str">
        <f>IF(A115&lt;&gt;"","Banka: "&amp;'Banka Takibi'!B37,"")</f>
        <v/>
      </c>
      <c r="D115" s="12" t="str">
        <f>IF(A115&lt;&gt;"",'Banka Takibi'!C37,"")</f>
        <v/>
      </c>
      <c r="E115" s="9" t="str">
        <f t="shared" si="5"/>
        <v/>
      </c>
      <c r="F115" s="9" t="str">
        <f t="shared" si="6"/>
        <v/>
      </c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11" t="str">
        <f>IF('Banka Takibi'!A37&lt;&gt;"",IF(AND(4&gt;='Banka Takibi'!E37,4&lt;='Banka Takibi'!F37),DATE(2026,4,'Banka Takibi'!D37),""),"")</f>
        <v/>
      </c>
      <c r="B116" s="9" t="str">
        <f>IF(A116&lt;&gt;"","Taksit: "&amp;'Banka Takibi'!A37,"")</f>
        <v/>
      </c>
      <c r="C116" s="9" t="str">
        <f>IF(A116&lt;&gt;"","Banka: "&amp;'Banka Takibi'!B37,"")</f>
        <v/>
      </c>
      <c r="D116" s="12" t="str">
        <f>IF(A116&lt;&gt;"",'Banka Takibi'!C37,"")</f>
        <v/>
      </c>
      <c r="E116" s="9" t="str">
        <f t="shared" si="5"/>
        <v/>
      </c>
      <c r="F116" s="9" t="str">
        <f t="shared" si="6"/>
        <v/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11" t="str">
        <f>IF('Banka Takibi'!A37&lt;&gt;"",IF(AND(5&gt;='Banka Takibi'!E37,5&lt;='Banka Takibi'!F37),DATE(2026,5,'Banka Takibi'!D37),""),"")</f>
        <v/>
      </c>
      <c r="B117" s="9" t="str">
        <f>IF(A117&lt;&gt;"","Taksit: "&amp;'Banka Takibi'!A37,"")</f>
        <v/>
      </c>
      <c r="C117" s="9" t="str">
        <f>IF(A117&lt;&gt;"","Banka: "&amp;'Banka Takibi'!B37,"")</f>
        <v/>
      </c>
      <c r="D117" s="12" t="str">
        <f>IF(A117&lt;&gt;"",'Banka Takibi'!C37,"")</f>
        <v/>
      </c>
      <c r="E117" s="9" t="str">
        <f t="shared" si="5"/>
        <v/>
      </c>
      <c r="F117" s="9" t="str">
        <f t="shared" si="6"/>
        <v/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11" t="str">
        <f>IF('Banka Takibi'!A37&lt;&gt;"",IF(AND(6&gt;='Banka Takibi'!E37,6&lt;='Banka Takibi'!F37),DATE(2026,6,'Banka Takibi'!D37),""),"")</f>
        <v/>
      </c>
      <c r="B118" s="9" t="str">
        <f>IF(A118&lt;&gt;"","Taksit: "&amp;'Banka Takibi'!A37,"")</f>
        <v/>
      </c>
      <c r="C118" s="9" t="str">
        <f>IF(A118&lt;&gt;"","Banka: "&amp;'Banka Takibi'!B37,"")</f>
        <v/>
      </c>
      <c r="D118" s="12" t="str">
        <f>IF(A118&lt;&gt;"",'Banka Takibi'!C37,"")</f>
        <v/>
      </c>
      <c r="E118" s="9" t="str">
        <f t="shared" si="5"/>
        <v/>
      </c>
      <c r="F118" s="9" t="str">
        <f t="shared" si="6"/>
        <v/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11" t="str">
        <f>IF('Banka Takibi'!A37&lt;&gt;"",IF(AND(7&gt;='Banka Takibi'!E37,7&lt;='Banka Takibi'!F37),DATE(2026,7,'Banka Takibi'!D37),""),"")</f>
        <v/>
      </c>
      <c r="B119" s="9" t="str">
        <f>IF(A119&lt;&gt;"","Taksit: "&amp;'Banka Takibi'!A37,"")</f>
        <v/>
      </c>
      <c r="C119" s="9" t="str">
        <f>IF(A119&lt;&gt;"","Banka: "&amp;'Banka Takibi'!B37,"")</f>
        <v/>
      </c>
      <c r="D119" s="12" t="str">
        <f>IF(A119&lt;&gt;"",'Banka Takibi'!C37,"")</f>
        <v/>
      </c>
      <c r="E119" s="9" t="str">
        <f t="shared" si="5"/>
        <v/>
      </c>
      <c r="F119" s="9" t="str">
        <f t="shared" si="6"/>
        <v/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11" t="str">
        <f>IF('Banka Takibi'!A37&lt;&gt;"",IF(AND(8&gt;='Banka Takibi'!E37,8&lt;='Banka Takibi'!F37),DATE(2026,8,'Banka Takibi'!D37),""),"")</f>
        <v/>
      </c>
      <c r="B120" s="9" t="str">
        <f>IF(A120&lt;&gt;"","Taksit: "&amp;'Banka Takibi'!A37,"")</f>
        <v/>
      </c>
      <c r="C120" s="9" t="str">
        <f>IF(A120&lt;&gt;"","Banka: "&amp;'Banka Takibi'!B37,"")</f>
        <v/>
      </c>
      <c r="D120" s="12" t="str">
        <f>IF(A120&lt;&gt;"",'Banka Takibi'!C37,"")</f>
        <v/>
      </c>
      <c r="E120" s="9" t="str">
        <f t="shared" si="5"/>
        <v/>
      </c>
      <c r="F120" s="9" t="str">
        <f t="shared" si="6"/>
        <v/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11" t="str">
        <f>IF('Banka Takibi'!A37&lt;&gt;"",IF(AND(9&gt;='Banka Takibi'!E37,9&lt;='Banka Takibi'!F37),DATE(2026,9,'Banka Takibi'!D37),""),"")</f>
        <v/>
      </c>
      <c r="B121" s="9" t="str">
        <f>IF(A121&lt;&gt;"","Taksit: "&amp;'Banka Takibi'!A37,"")</f>
        <v/>
      </c>
      <c r="C121" s="9" t="str">
        <f>IF(A121&lt;&gt;"","Banka: "&amp;'Banka Takibi'!B37,"")</f>
        <v/>
      </c>
      <c r="D121" s="12" t="str">
        <f>IF(A121&lt;&gt;"",'Banka Takibi'!C37,"")</f>
        <v/>
      </c>
      <c r="E121" s="9" t="str">
        <f t="shared" si="5"/>
        <v/>
      </c>
      <c r="F121" s="9" t="str">
        <f t="shared" si="6"/>
        <v/>
      </c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11" t="str">
        <f>IF('Banka Takibi'!A37&lt;&gt;"",IF(AND(10&gt;='Banka Takibi'!E37,10&lt;='Banka Takibi'!F37),DATE(2026,10,'Banka Takibi'!D37),""),"")</f>
        <v/>
      </c>
      <c r="B122" s="9" t="str">
        <f>IF(A122&lt;&gt;"","Taksit: "&amp;'Banka Takibi'!A37,"")</f>
        <v/>
      </c>
      <c r="C122" s="9" t="str">
        <f>IF(A122&lt;&gt;"","Banka: "&amp;'Banka Takibi'!B37,"")</f>
        <v/>
      </c>
      <c r="D122" s="12" t="str">
        <f>IF(A122&lt;&gt;"",'Banka Takibi'!C37,"")</f>
        <v/>
      </c>
      <c r="E122" s="9" t="str">
        <f t="shared" si="5"/>
        <v/>
      </c>
      <c r="F122" s="9" t="str">
        <f t="shared" si="6"/>
        <v/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11" t="str">
        <f>IF('Banka Takibi'!A37&lt;&gt;"",IF(AND(11&gt;='Banka Takibi'!E37,11&lt;='Banka Takibi'!F37),DATE(2026,11,'Banka Takibi'!D37),""),"")</f>
        <v/>
      </c>
      <c r="B123" s="9" t="str">
        <f>IF(A123&lt;&gt;"","Taksit: "&amp;'Banka Takibi'!A37,"")</f>
        <v/>
      </c>
      <c r="C123" s="9" t="str">
        <f>IF(A123&lt;&gt;"","Banka: "&amp;'Banka Takibi'!B37,"")</f>
        <v/>
      </c>
      <c r="D123" s="12" t="str">
        <f>IF(A123&lt;&gt;"",'Banka Takibi'!C37,"")</f>
        <v/>
      </c>
      <c r="E123" s="9" t="str">
        <f t="shared" si="5"/>
        <v/>
      </c>
      <c r="F123" s="9" t="str">
        <f t="shared" si="6"/>
        <v/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11" t="str">
        <f>IF('Banka Takibi'!A37&lt;&gt;"",IF(AND(12&gt;='Banka Takibi'!E37,12&lt;='Banka Takibi'!F37),DATE(2026,12,'Banka Takibi'!D37),""),"")</f>
        <v/>
      </c>
      <c r="B124" s="9" t="str">
        <f>IF(A124&lt;&gt;"","Taksit: "&amp;'Banka Takibi'!A37,"")</f>
        <v/>
      </c>
      <c r="C124" s="9" t="str">
        <f>IF(A124&lt;&gt;"","Banka: "&amp;'Banka Takibi'!B37,"")</f>
        <v/>
      </c>
      <c r="D124" s="12" t="str">
        <f>IF(A124&lt;&gt;"",'Banka Takibi'!C37,"")</f>
        <v/>
      </c>
      <c r="E124" s="9" t="str">
        <f t="shared" si="5"/>
        <v/>
      </c>
      <c r="F124" s="9" t="str">
        <f t="shared" si="6"/>
        <v/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11" t="str">
        <f>IF('Banka Takibi'!A38&lt;&gt;"",IF(AND(1&gt;='Banka Takibi'!E38,1&lt;='Banka Takibi'!F38),DATE(2026,1,'Banka Takibi'!D38),""),"")</f>
        <v/>
      </c>
      <c r="B125" s="9" t="str">
        <f>IF(A125&lt;&gt;"","Taksit: "&amp;'Banka Takibi'!A38,"")</f>
        <v/>
      </c>
      <c r="C125" s="9" t="str">
        <f>IF(A125&lt;&gt;"","Banka: "&amp;'Banka Takibi'!B38,"")</f>
        <v/>
      </c>
      <c r="D125" s="12" t="str">
        <f>IF(A125&lt;&gt;"",'Banka Takibi'!C38,"")</f>
        <v/>
      </c>
      <c r="E125" s="9" t="str">
        <f t="shared" si="5"/>
        <v/>
      </c>
      <c r="F125" s="9" t="str">
        <f t="shared" si="6"/>
        <v/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11" t="str">
        <f>IF('Banka Takibi'!A38&lt;&gt;"",IF(AND(2&gt;='Banka Takibi'!E38,2&lt;='Banka Takibi'!F38),DATE(2026,2,'Banka Takibi'!D38),""),"")</f>
        <v/>
      </c>
      <c r="B126" s="9" t="str">
        <f>IF(A126&lt;&gt;"","Taksit: "&amp;'Banka Takibi'!A38,"")</f>
        <v/>
      </c>
      <c r="C126" s="9" t="str">
        <f>IF(A126&lt;&gt;"","Banka: "&amp;'Banka Takibi'!B38,"")</f>
        <v/>
      </c>
      <c r="D126" s="12" t="str">
        <f>IF(A126&lt;&gt;"",'Banka Takibi'!C38,"")</f>
        <v/>
      </c>
      <c r="E126" s="9" t="str">
        <f t="shared" si="5"/>
        <v/>
      </c>
      <c r="F126" s="9" t="str">
        <f t="shared" si="6"/>
        <v/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11" t="str">
        <f>IF('Banka Takibi'!A38&lt;&gt;"",IF(AND(3&gt;='Banka Takibi'!E38,3&lt;='Banka Takibi'!F38),DATE(2026,3,'Banka Takibi'!D38),""),"")</f>
        <v/>
      </c>
      <c r="B127" s="9" t="str">
        <f>IF(A127&lt;&gt;"","Taksit: "&amp;'Banka Takibi'!A38,"")</f>
        <v/>
      </c>
      <c r="C127" s="9" t="str">
        <f>IF(A127&lt;&gt;"","Banka: "&amp;'Banka Takibi'!B38,"")</f>
        <v/>
      </c>
      <c r="D127" s="12" t="str">
        <f>IF(A127&lt;&gt;"",'Banka Takibi'!C38,"")</f>
        <v/>
      </c>
      <c r="E127" s="9" t="str">
        <f t="shared" si="5"/>
        <v/>
      </c>
      <c r="F127" s="9" t="str">
        <f t="shared" si="6"/>
        <v/>
      </c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11" t="str">
        <f>IF('Banka Takibi'!A38&lt;&gt;"",IF(AND(4&gt;='Banka Takibi'!E38,4&lt;='Banka Takibi'!F38),DATE(2026,4,'Banka Takibi'!D38),""),"")</f>
        <v/>
      </c>
      <c r="B128" s="9" t="str">
        <f>IF(A128&lt;&gt;"","Taksit: "&amp;'Banka Takibi'!A38,"")</f>
        <v/>
      </c>
      <c r="C128" s="9" t="str">
        <f>IF(A128&lt;&gt;"","Banka: "&amp;'Banka Takibi'!B38,"")</f>
        <v/>
      </c>
      <c r="D128" s="12" t="str">
        <f>IF(A128&lt;&gt;"",'Banka Takibi'!C38,"")</f>
        <v/>
      </c>
      <c r="E128" s="9" t="str">
        <f t="shared" si="5"/>
        <v/>
      </c>
      <c r="F128" s="9" t="str">
        <f t="shared" si="6"/>
        <v/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11" t="str">
        <f>IF('Banka Takibi'!A38&lt;&gt;"",IF(AND(5&gt;='Banka Takibi'!E38,5&lt;='Banka Takibi'!F38),DATE(2026,5,'Banka Takibi'!D38),""),"")</f>
        <v/>
      </c>
      <c r="B129" s="9" t="str">
        <f>IF(A129&lt;&gt;"","Taksit: "&amp;'Banka Takibi'!A38,"")</f>
        <v/>
      </c>
      <c r="C129" s="9" t="str">
        <f>IF(A129&lt;&gt;"","Banka: "&amp;'Banka Takibi'!B38,"")</f>
        <v/>
      </c>
      <c r="D129" s="12" t="str">
        <f>IF(A129&lt;&gt;"",'Banka Takibi'!C38,"")</f>
        <v/>
      </c>
      <c r="E129" s="9" t="str">
        <f t="shared" si="5"/>
        <v/>
      </c>
      <c r="F129" s="9" t="str">
        <f t="shared" si="6"/>
        <v/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11" t="str">
        <f>IF('Banka Takibi'!A38&lt;&gt;"",IF(AND(6&gt;='Banka Takibi'!E38,6&lt;='Banka Takibi'!F38),DATE(2026,6,'Banka Takibi'!D38),""),"")</f>
        <v/>
      </c>
      <c r="B130" s="9" t="str">
        <f>IF(A130&lt;&gt;"","Taksit: "&amp;'Banka Takibi'!A38,"")</f>
        <v/>
      </c>
      <c r="C130" s="9" t="str">
        <f>IF(A130&lt;&gt;"","Banka: "&amp;'Banka Takibi'!B38,"")</f>
        <v/>
      </c>
      <c r="D130" s="12" t="str">
        <f>IF(A130&lt;&gt;"",'Banka Takibi'!C38,"")</f>
        <v/>
      </c>
      <c r="E130" s="9" t="str">
        <f t="shared" si="5"/>
        <v/>
      </c>
      <c r="F130" s="9" t="str">
        <f t="shared" si="6"/>
        <v/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11" t="str">
        <f>IF('Banka Takibi'!A38&lt;&gt;"",IF(AND(7&gt;='Banka Takibi'!E38,7&lt;='Banka Takibi'!F38),DATE(2026,7,'Banka Takibi'!D38),""),"")</f>
        <v/>
      </c>
      <c r="B131" s="9" t="str">
        <f>IF(A131&lt;&gt;"","Taksit: "&amp;'Banka Takibi'!A38,"")</f>
        <v/>
      </c>
      <c r="C131" s="9" t="str">
        <f>IF(A131&lt;&gt;"","Banka: "&amp;'Banka Takibi'!B38,"")</f>
        <v/>
      </c>
      <c r="D131" s="12" t="str">
        <f>IF(A131&lt;&gt;"",'Banka Takibi'!C38,"")</f>
        <v/>
      </c>
      <c r="E131" s="9" t="str">
        <f t="shared" si="5"/>
        <v/>
      </c>
      <c r="F131" s="9" t="str">
        <f t="shared" si="6"/>
        <v/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11" t="str">
        <f>IF('Banka Takibi'!A38&lt;&gt;"",IF(AND(8&gt;='Banka Takibi'!E38,8&lt;='Banka Takibi'!F38),DATE(2026,8,'Banka Takibi'!D38),""),"")</f>
        <v/>
      </c>
      <c r="B132" s="9" t="str">
        <f>IF(A132&lt;&gt;"","Taksit: "&amp;'Banka Takibi'!A38,"")</f>
        <v/>
      </c>
      <c r="C132" s="9" t="str">
        <f>IF(A132&lt;&gt;"","Banka: "&amp;'Banka Takibi'!B38,"")</f>
        <v/>
      </c>
      <c r="D132" s="12" t="str">
        <f>IF(A132&lt;&gt;"",'Banka Takibi'!C38,"")</f>
        <v/>
      </c>
      <c r="E132" s="9" t="str">
        <f t="shared" si="5"/>
        <v/>
      </c>
      <c r="F132" s="9" t="str">
        <f t="shared" si="6"/>
        <v/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11" t="str">
        <f>IF('Banka Takibi'!A38&lt;&gt;"",IF(AND(9&gt;='Banka Takibi'!E38,9&lt;='Banka Takibi'!F38),DATE(2026,9,'Banka Takibi'!D38),""),"")</f>
        <v/>
      </c>
      <c r="B133" s="9" t="str">
        <f>IF(A133&lt;&gt;"","Taksit: "&amp;'Banka Takibi'!A38,"")</f>
        <v/>
      </c>
      <c r="C133" s="9" t="str">
        <f>IF(A133&lt;&gt;"","Banka: "&amp;'Banka Takibi'!B38,"")</f>
        <v/>
      </c>
      <c r="D133" s="12" t="str">
        <f>IF(A133&lt;&gt;"",'Banka Takibi'!C38,"")</f>
        <v/>
      </c>
      <c r="E133" s="9" t="str">
        <f t="shared" si="5"/>
        <v/>
      </c>
      <c r="F133" s="9" t="str">
        <f t="shared" si="6"/>
        <v/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11" t="str">
        <f>IF('Banka Takibi'!A38&lt;&gt;"",IF(AND(10&gt;='Banka Takibi'!E38,10&lt;='Banka Takibi'!F38),DATE(2026,10,'Banka Takibi'!D38),""),"")</f>
        <v/>
      </c>
      <c r="B134" s="9" t="str">
        <f>IF(A134&lt;&gt;"","Taksit: "&amp;'Banka Takibi'!A38,"")</f>
        <v/>
      </c>
      <c r="C134" s="9" t="str">
        <f>IF(A134&lt;&gt;"","Banka: "&amp;'Banka Takibi'!B38,"")</f>
        <v/>
      </c>
      <c r="D134" s="12" t="str">
        <f>IF(A134&lt;&gt;"",'Banka Takibi'!C38,"")</f>
        <v/>
      </c>
      <c r="E134" s="9" t="str">
        <f t="shared" si="5"/>
        <v/>
      </c>
      <c r="F134" s="9" t="str">
        <f t="shared" si="6"/>
        <v/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11" t="str">
        <f>IF('Banka Takibi'!A38&lt;&gt;"",IF(AND(11&gt;='Banka Takibi'!E38,11&lt;='Banka Takibi'!F38),DATE(2026,11,'Banka Takibi'!D38),""),"")</f>
        <v/>
      </c>
      <c r="B135" s="9" t="str">
        <f>IF(A135&lt;&gt;"","Taksit: "&amp;'Banka Takibi'!A38,"")</f>
        <v/>
      </c>
      <c r="C135" s="9" t="str">
        <f>IF(A135&lt;&gt;"","Banka: "&amp;'Banka Takibi'!B38,"")</f>
        <v/>
      </c>
      <c r="D135" s="12" t="str">
        <f>IF(A135&lt;&gt;"",'Banka Takibi'!C38,"")</f>
        <v/>
      </c>
      <c r="E135" s="9" t="str">
        <f t="shared" si="5"/>
        <v/>
      </c>
      <c r="F135" s="9" t="str">
        <f t="shared" si="6"/>
        <v/>
      </c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11" t="str">
        <f>IF('Banka Takibi'!A38&lt;&gt;"",IF(AND(12&gt;='Banka Takibi'!E38,12&lt;='Banka Takibi'!F38),DATE(2026,12,'Banka Takibi'!D38),""),"")</f>
        <v/>
      </c>
      <c r="B136" s="9" t="str">
        <f>IF(A136&lt;&gt;"","Taksit: "&amp;'Banka Takibi'!A38,"")</f>
        <v/>
      </c>
      <c r="C136" s="9" t="str">
        <f>IF(A136&lt;&gt;"","Banka: "&amp;'Banka Takibi'!B38,"")</f>
        <v/>
      </c>
      <c r="D136" s="12" t="str">
        <f>IF(A136&lt;&gt;"",'Banka Takibi'!C38,"")</f>
        <v/>
      </c>
      <c r="E136" s="9" t="str">
        <f t="shared" si="5"/>
        <v/>
      </c>
      <c r="F136" s="9" t="str">
        <f t="shared" si="6"/>
        <v/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11" t="str">
        <f>IF('Banka Takibi'!A39&lt;&gt;"",IF(AND(1&gt;='Banka Takibi'!E39,1&lt;='Banka Takibi'!F39),DATE(2026,1,'Banka Takibi'!D39),""),"")</f>
        <v/>
      </c>
      <c r="B137" s="9" t="str">
        <f>IF(A137&lt;&gt;"","Taksit: "&amp;'Banka Takibi'!A39,"")</f>
        <v/>
      </c>
      <c r="C137" s="9" t="str">
        <f>IF(A137&lt;&gt;"","Banka: "&amp;'Banka Takibi'!B39,"")</f>
        <v/>
      </c>
      <c r="D137" s="12" t="str">
        <f>IF(A137&lt;&gt;"",'Banka Takibi'!C39,"")</f>
        <v/>
      </c>
      <c r="E137" s="9" t="str">
        <f t="shared" si="5"/>
        <v/>
      </c>
      <c r="F137" s="9" t="str">
        <f t="shared" si="6"/>
        <v/>
      </c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11" t="str">
        <f>IF('Banka Takibi'!A39&lt;&gt;"",IF(AND(2&gt;='Banka Takibi'!E39,2&lt;='Banka Takibi'!F39),DATE(2026,2,'Banka Takibi'!D39),""),"")</f>
        <v/>
      </c>
      <c r="B138" s="9" t="str">
        <f>IF(A138&lt;&gt;"","Taksit: "&amp;'Banka Takibi'!A39,"")</f>
        <v/>
      </c>
      <c r="C138" s="9" t="str">
        <f>IF(A138&lt;&gt;"","Banka: "&amp;'Banka Takibi'!B39,"")</f>
        <v/>
      </c>
      <c r="D138" s="12" t="str">
        <f>IF(A138&lt;&gt;"",'Banka Takibi'!C39,"")</f>
        <v/>
      </c>
      <c r="E138" s="9" t="str">
        <f t="shared" si="5"/>
        <v/>
      </c>
      <c r="F138" s="9" t="str">
        <f t="shared" si="6"/>
        <v/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11" t="str">
        <f>IF('Banka Takibi'!A39&lt;&gt;"",IF(AND(3&gt;='Banka Takibi'!E39,3&lt;='Banka Takibi'!F39),DATE(2026,3,'Banka Takibi'!D39),""),"")</f>
        <v/>
      </c>
      <c r="B139" s="9" t="str">
        <f>IF(A139&lt;&gt;"","Taksit: "&amp;'Banka Takibi'!A39,"")</f>
        <v/>
      </c>
      <c r="C139" s="9" t="str">
        <f>IF(A139&lt;&gt;"","Banka: "&amp;'Banka Takibi'!B39,"")</f>
        <v/>
      </c>
      <c r="D139" s="12" t="str">
        <f>IF(A139&lt;&gt;"",'Banka Takibi'!C39,"")</f>
        <v/>
      </c>
      <c r="E139" s="9" t="str">
        <f t="shared" si="5"/>
        <v/>
      </c>
      <c r="F139" s="9" t="str">
        <f t="shared" si="6"/>
        <v/>
      </c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11" t="str">
        <f>IF('Banka Takibi'!A39&lt;&gt;"",IF(AND(4&gt;='Banka Takibi'!E39,4&lt;='Banka Takibi'!F39),DATE(2026,4,'Banka Takibi'!D39),""),"")</f>
        <v/>
      </c>
      <c r="B140" s="9" t="str">
        <f>IF(A140&lt;&gt;"","Taksit: "&amp;'Banka Takibi'!A39,"")</f>
        <v/>
      </c>
      <c r="C140" s="9" t="str">
        <f>IF(A140&lt;&gt;"","Banka: "&amp;'Banka Takibi'!B39,"")</f>
        <v/>
      </c>
      <c r="D140" s="12" t="str">
        <f>IF(A140&lt;&gt;"",'Banka Takibi'!C39,"")</f>
        <v/>
      </c>
      <c r="E140" s="9" t="str">
        <f t="shared" si="5"/>
        <v/>
      </c>
      <c r="F140" s="9" t="str">
        <f t="shared" si="6"/>
        <v/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11" t="str">
        <f>IF('Banka Takibi'!A39&lt;&gt;"",IF(AND(5&gt;='Banka Takibi'!E39,5&lt;='Banka Takibi'!F39),DATE(2026,5,'Banka Takibi'!D39),""),"")</f>
        <v/>
      </c>
      <c r="B141" s="9" t="str">
        <f>IF(A141&lt;&gt;"","Taksit: "&amp;'Banka Takibi'!A39,"")</f>
        <v/>
      </c>
      <c r="C141" s="9" t="str">
        <f>IF(A141&lt;&gt;"","Banka: "&amp;'Banka Takibi'!B39,"")</f>
        <v/>
      </c>
      <c r="D141" s="12" t="str">
        <f>IF(A141&lt;&gt;"",'Banka Takibi'!C39,"")</f>
        <v/>
      </c>
      <c r="E141" s="9" t="str">
        <f t="shared" si="5"/>
        <v/>
      </c>
      <c r="F141" s="9" t="str">
        <f t="shared" si="6"/>
        <v/>
      </c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11" t="str">
        <f>IF('Banka Takibi'!A39&lt;&gt;"",IF(AND(6&gt;='Banka Takibi'!E39,6&lt;='Banka Takibi'!F39),DATE(2026,6,'Banka Takibi'!D39),""),"")</f>
        <v/>
      </c>
      <c r="B142" s="9" t="str">
        <f>IF(A142&lt;&gt;"","Taksit: "&amp;'Banka Takibi'!A39,"")</f>
        <v/>
      </c>
      <c r="C142" s="9" t="str">
        <f>IF(A142&lt;&gt;"","Banka: "&amp;'Banka Takibi'!B39,"")</f>
        <v/>
      </c>
      <c r="D142" s="12" t="str">
        <f>IF(A142&lt;&gt;"",'Banka Takibi'!C39,"")</f>
        <v/>
      </c>
      <c r="E142" s="9" t="str">
        <f t="shared" si="5"/>
        <v/>
      </c>
      <c r="F142" s="9" t="str">
        <f t="shared" si="6"/>
        <v/>
      </c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11" t="str">
        <f>IF('Banka Takibi'!A39&lt;&gt;"",IF(AND(7&gt;='Banka Takibi'!E39,7&lt;='Banka Takibi'!F39),DATE(2026,7,'Banka Takibi'!D39),""),"")</f>
        <v/>
      </c>
      <c r="B143" s="9" t="str">
        <f>IF(A143&lt;&gt;"","Taksit: "&amp;'Banka Takibi'!A39,"")</f>
        <v/>
      </c>
      <c r="C143" s="9" t="str">
        <f>IF(A143&lt;&gt;"","Banka: "&amp;'Banka Takibi'!B39,"")</f>
        <v/>
      </c>
      <c r="D143" s="12" t="str">
        <f>IF(A143&lt;&gt;"",'Banka Takibi'!C39,"")</f>
        <v/>
      </c>
      <c r="E143" s="9" t="str">
        <f t="shared" si="5"/>
        <v/>
      </c>
      <c r="F143" s="9" t="str">
        <f t="shared" si="6"/>
        <v/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11" t="str">
        <f>IF('Banka Takibi'!A39&lt;&gt;"",IF(AND(8&gt;='Banka Takibi'!E39,8&lt;='Banka Takibi'!F39),DATE(2026,8,'Banka Takibi'!D39),""),"")</f>
        <v/>
      </c>
      <c r="B144" s="9" t="str">
        <f>IF(A144&lt;&gt;"","Taksit: "&amp;'Banka Takibi'!A39,"")</f>
        <v/>
      </c>
      <c r="C144" s="9" t="str">
        <f>IF(A144&lt;&gt;"","Banka: "&amp;'Banka Takibi'!B39,"")</f>
        <v/>
      </c>
      <c r="D144" s="12" t="str">
        <f>IF(A144&lt;&gt;"",'Banka Takibi'!C39,"")</f>
        <v/>
      </c>
      <c r="E144" s="9" t="str">
        <f t="shared" si="5"/>
        <v/>
      </c>
      <c r="F144" s="9" t="str">
        <f t="shared" si="6"/>
        <v/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11" t="str">
        <f>IF('Banka Takibi'!A39&lt;&gt;"",IF(AND(9&gt;='Banka Takibi'!E39,9&lt;='Banka Takibi'!F39),DATE(2026,9,'Banka Takibi'!D39),""),"")</f>
        <v/>
      </c>
      <c r="B145" s="9" t="str">
        <f>IF(A145&lt;&gt;"","Taksit: "&amp;'Banka Takibi'!A39,"")</f>
        <v/>
      </c>
      <c r="C145" s="9" t="str">
        <f>IF(A145&lt;&gt;"","Banka: "&amp;'Banka Takibi'!B39,"")</f>
        <v/>
      </c>
      <c r="D145" s="12" t="str">
        <f>IF(A145&lt;&gt;"",'Banka Takibi'!C39,"")</f>
        <v/>
      </c>
      <c r="E145" s="9" t="str">
        <f t="shared" si="5"/>
        <v/>
      </c>
      <c r="F145" s="9" t="str">
        <f t="shared" si="6"/>
        <v/>
      </c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11" t="str">
        <f>IF('Banka Takibi'!A39&lt;&gt;"",IF(AND(10&gt;='Banka Takibi'!E39,10&lt;='Banka Takibi'!F39),DATE(2026,10,'Banka Takibi'!D39),""),"")</f>
        <v/>
      </c>
      <c r="B146" s="9" t="str">
        <f>IF(A146&lt;&gt;"","Taksit: "&amp;'Banka Takibi'!A39,"")</f>
        <v/>
      </c>
      <c r="C146" s="9" t="str">
        <f>IF(A146&lt;&gt;"","Banka: "&amp;'Banka Takibi'!B39,"")</f>
        <v/>
      </c>
      <c r="D146" s="12" t="str">
        <f>IF(A146&lt;&gt;"",'Banka Takibi'!C39,"")</f>
        <v/>
      </c>
      <c r="E146" s="9" t="str">
        <f t="shared" si="5"/>
        <v/>
      </c>
      <c r="F146" s="9" t="str">
        <f t="shared" si="6"/>
        <v/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11" t="str">
        <f>IF('Banka Takibi'!A39&lt;&gt;"",IF(AND(11&gt;='Banka Takibi'!E39,11&lt;='Banka Takibi'!F39),DATE(2026,11,'Banka Takibi'!D39),""),"")</f>
        <v/>
      </c>
      <c r="B147" s="9" t="str">
        <f>IF(A147&lt;&gt;"","Taksit: "&amp;'Banka Takibi'!A39,"")</f>
        <v/>
      </c>
      <c r="C147" s="9" t="str">
        <f>IF(A147&lt;&gt;"","Banka: "&amp;'Banka Takibi'!B39,"")</f>
        <v/>
      </c>
      <c r="D147" s="12" t="str">
        <f>IF(A147&lt;&gt;"",'Banka Takibi'!C39,"")</f>
        <v/>
      </c>
      <c r="E147" s="9" t="str">
        <f t="shared" si="5"/>
        <v/>
      </c>
      <c r="F147" s="9" t="str">
        <f t="shared" si="6"/>
        <v/>
      </c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11" t="str">
        <f>IF('Banka Takibi'!A39&lt;&gt;"",IF(AND(12&gt;='Banka Takibi'!E39,12&lt;='Banka Takibi'!F39),DATE(2026,12,'Banka Takibi'!D39),""),"")</f>
        <v/>
      </c>
      <c r="B148" s="9" t="str">
        <f>IF(A148&lt;&gt;"","Taksit: "&amp;'Banka Takibi'!A39,"")</f>
        <v/>
      </c>
      <c r="C148" s="9" t="str">
        <f>IF(A148&lt;&gt;"","Banka: "&amp;'Banka Takibi'!B39,"")</f>
        <v/>
      </c>
      <c r="D148" s="12" t="str">
        <f>IF(A148&lt;&gt;"",'Banka Takibi'!C39,"")</f>
        <v/>
      </c>
      <c r="E148" s="9" t="str">
        <f t="shared" si="5"/>
        <v/>
      </c>
      <c r="F148" s="9" t="str">
        <f t="shared" si="6"/>
        <v/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11" t="str">
        <f>IF('Banka Takibi'!A40&lt;&gt;"",IF(AND(1&gt;='Banka Takibi'!E40,1&lt;='Banka Takibi'!F40),DATE(2026,1,'Banka Takibi'!D40),""),"")</f>
        <v/>
      </c>
      <c r="B149" s="9" t="str">
        <f>IF(A149&lt;&gt;"","Taksit: "&amp;'Banka Takibi'!A40,"")</f>
        <v/>
      </c>
      <c r="C149" s="9" t="str">
        <f>IF(A149&lt;&gt;"","Banka: "&amp;'Banka Takibi'!B40,"")</f>
        <v/>
      </c>
      <c r="D149" s="12" t="str">
        <f>IF(A149&lt;&gt;"",'Banka Takibi'!C40,"")</f>
        <v/>
      </c>
      <c r="E149" s="9" t="str">
        <f t="shared" si="5"/>
        <v/>
      </c>
      <c r="F149" s="9" t="str">
        <f t="shared" si="6"/>
        <v/>
      </c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11" t="str">
        <f>IF('Banka Takibi'!A40&lt;&gt;"",IF(AND(2&gt;='Banka Takibi'!E40,2&lt;='Banka Takibi'!F40),DATE(2026,2,'Banka Takibi'!D40),""),"")</f>
        <v/>
      </c>
      <c r="B150" s="9" t="str">
        <f>IF(A150&lt;&gt;"","Taksit: "&amp;'Banka Takibi'!A40,"")</f>
        <v/>
      </c>
      <c r="C150" s="9" t="str">
        <f>IF(A150&lt;&gt;"","Banka: "&amp;'Banka Takibi'!B40,"")</f>
        <v/>
      </c>
      <c r="D150" s="12" t="str">
        <f>IF(A150&lt;&gt;"",'Banka Takibi'!C40,"")</f>
        <v/>
      </c>
      <c r="E150" s="9" t="str">
        <f t="shared" si="5"/>
        <v/>
      </c>
      <c r="F150" s="9" t="str">
        <f t="shared" si="6"/>
        <v/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11" t="str">
        <f>IF('Banka Takibi'!A40&lt;&gt;"",IF(AND(3&gt;='Banka Takibi'!E40,3&lt;='Banka Takibi'!F40),DATE(2026,3,'Banka Takibi'!D40),""),"")</f>
        <v/>
      </c>
      <c r="B151" s="9" t="str">
        <f>IF(A151&lt;&gt;"","Taksit: "&amp;'Banka Takibi'!A40,"")</f>
        <v/>
      </c>
      <c r="C151" s="9" t="str">
        <f>IF(A151&lt;&gt;"","Banka: "&amp;'Banka Takibi'!B40,"")</f>
        <v/>
      </c>
      <c r="D151" s="12" t="str">
        <f>IF(A151&lt;&gt;"",'Banka Takibi'!C40,"")</f>
        <v/>
      </c>
      <c r="E151" s="9" t="str">
        <f t="shared" si="5"/>
        <v/>
      </c>
      <c r="F151" s="9" t="str">
        <f t="shared" si="6"/>
        <v/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11" t="str">
        <f>IF('Banka Takibi'!A40&lt;&gt;"",IF(AND(4&gt;='Banka Takibi'!E40,4&lt;='Banka Takibi'!F40),DATE(2026,4,'Banka Takibi'!D40),""),"")</f>
        <v/>
      </c>
      <c r="B152" s="9" t="str">
        <f>IF(A152&lt;&gt;"","Taksit: "&amp;'Banka Takibi'!A40,"")</f>
        <v/>
      </c>
      <c r="C152" s="9" t="str">
        <f>IF(A152&lt;&gt;"","Banka: "&amp;'Banka Takibi'!B40,"")</f>
        <v/>
      </c>
      <c r="D152" s="12" t="str">
        <f>IF(A152&lt;&gt;"",'Banka Takibi'!C40,"")</f>
        <v/>
      </c>
      <c r="E152" s="9" t="str">
        <f t="shared" si="5"/>
        <v/>
      </c>
      <c r="F152" s="9" t="str">
        <f t="shared" si="6"/>
        <v/>
      </c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11" t="str">
        <f>IF('Banka Takibi'!A40&lt;&gt;"",IF(AND(5&gt;='Banka Takibi'!E40,5&lt;='Banka Takibi'!F40),DATE(2026,5,'Banka Takibi'!D40),""),"")</f>
        <v/>
      </c>
      <c r="B153" s="9" t="str">
        <f>IF(A153&lt;&gt;"","Taksit: "&amp;'Banka Takibi'!A40,"")</f>
        <v/>
      </c>
      <c r="C153" s="9" t="str">
        <f>IF(A153&lt;&gt;"","Banka: "&amp;'Banka Takibi'!B40,"")</f>
        <v/>
      </c>
      <c r="D153" s="12" t="str">
        <f>IF(A153&lt;&gt;"",'Banka Takibi'!C40,"")</f>
        <v/>
      </c>
      <c r="E153" s="9" t="str">
        <f t="shared" si="5"/>
        <v/>
      </c>
      <c r="F153" s="9" t="str">
        <f t="shared" si="6"/>
        <v/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11" t="str">
        <f>IF('Banka Takibi'!A40&lt;&gt;"",IF(AND(6&gt;='Banka Takibi'!E40,6&lt;='Banka Takibi'!F40),DATE(2026,6,'Banka Takibi'!D40),""),"")</f>
        <v/>
      </c>
      <c r="B154" s="9" t="str">
        <f>IF(A154&lt;&gt;"","Taksit: "&amp;'Banka Takibi'!A40,"")</f>
        <v/>
      </c>
      <c r="C154" s="9" t="str">
        <f>IF(A154&lt;&gt;"","Banka: "&amp;'Banka Takibi'!B40,"")</f>
        <v/>
      </c>
      <c r="D154" s="12" t="str">
        <f>IF(A154&lt;&gt;"",'Banka Takibi'!C40,"")</f>
        <v/>
      </c>
      <c r="E154" s="9" t="str">
        <f t="shared" si="5"/>
        <v/>
      </c>
      <c r="F154" s="9" t="str">
        <f t="shared" si="6"/>
        <v/>
      </c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11" t="str">
        <f>IF('Banka Takibi'!A40&lt;&gt;"",IF(AND(7&gt;='Banka Takibi'!E40,7&lt;='Banka Takibi'!F40),DATE(2026,7,'Banka Takibi'!D40),""),"")</f>
        <v/>
      </c>
      <c r="B155" s="9" t="str">
        <f>IF(A155&lt;&gt;"","Taksit: "&amp;'Banka Takibi'!A40,"")</f>
        <v/>
      </c>
      <c r="C155" s="9" t="str">
        <f>IF(A155&lt;&gt;"","Banka: "&amp;'Banka Takibi'!B40,"")</f>
        <v/>
      </c>
      <c r="D155" s="12" t="str">
        <f>IF(A155&lt;&gt;"",'Banka Takibi'!C40,"")</f>
        <v/>
      </c>
      <c r="E155" s="9" t="str">
        <f t="shared" si="5"/>
        <v/>
      </c>
      <c r="F155" s="9" t="str">
        <f t="shared" si="6"/>
        <v/>
      </c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11" t="str">
        <f>IF('Banka Takibi'!A40&lt;&gt;"",IF(AND(8&gt;='Banka Takibi'!E40,8&lt;='Banka Takibi'!F40),DATE(2026,8,'Banka Takibi'!D40),""),"")</f>
        <v/>
      </c>
      <c r="B156" s="9" t="str">
        <f>IF(A156&lt;&gt;"","Taksit: "&amp;'Banka Takibi'!A40,"")</f>
        <v/>
      </c>
      <c r="C156" s="9" t="str">
        <f>IF(A156&lt;&gt;"","Banka: "&amp;'Banka Takibi'!B40,"")</f>
        <v/>
      </c>
      <c r="D156" s="12" t="str">
        <f>IF(A156&lt;&gt;"",'Banka Takibi'!C40,"")</f>
        <v/>
      </c>
      <c r="E156" s="9" t="str">
        <f t="shared" si="5"/>
        <v/>
      </c>
      <c r="F156" s="9" t="str">
        <f t="shared" si="6"/>
        <v/>
      </c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11" t="str">
        <f>IF('Banka Takibi'!A40&lt;&gt;"",IF(AND(9&gt;='Banka Takibi'!E40,9&lt;='Banka Takibi'!F40),DATE(2026,9,'Banka Takibi'!D40),""),"")</f>
        <v/>
      </c>
      <c r="B157" s="9" t="str">
        <f>IF(A157&lt;&gt;"","Taksit: "&amp;'Banka Takibi'!A40,"")</f>
        <v/>
      </c>
      <c r="C157" s="9" t="str">
        <f>IF(A157&lt;&gt;"","Banka: "&amp;'Banka Takibi'!B40,"")</f>
        <v/>
      </c>
      <c r="D157" s="12" t="str">
        <f>IF(A157&lt;&gt;"",'Banka Takibi'!C40,"")</f>
        <v/>
      </c>
      <c r="E157" s="9" t="str">
        <f t="shared" si="5"/>
        <v/>
      </c>
      <c r="F157" s="9" t="str">
        <f t="shared" si="6"/>
        <v/>
      </c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11" t="str">
        <f>IF('Banka Takibi'!A40&lt;&gt;"",IF(AND(10&gt;='Banka Takibi'!E40,10&lt;='Banka Takibi'!F40),DATE(2026,10,'Banka Takibi'!D40),""),"")</f>
        <v/>
      </c>
      <c r="B158" s="9" t="str">
        <f>IF(A158&lt;&gt;"","Taksit: "&amp;'Banka Takibi'!A40,"")</f>
        <v/>
      </c>
      <c r="C158" s="9" t="str">
        <f>IF(A158&lt;&gt;"","Banka: "&amp;'Banka Takibi'!B40,"")</f>
        <v/>
      </c>
      <c r="D158" s="12" t="str">
        <f>IF(A158&lt;&gt;"",'Banka Takibi'!C40,"")</f>
        <v/>
      </c>
      <c r="E158" s="9" t="str">
        <f t="shared" si="5"/>
        <v/>
      </c>
      <c r="F158" s="9" t="str">
        <f t="shared" si="6"/>
        <v/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11" t="str">
        <f>IF('Banka Takibi'!A40&lt;&gt;"",IF(AND(11&gt;='Banka Takibi'!E40,11&lt;='Banka Takibi'!F40),DATE(2026,11,'Banka Takibi'!D40),""),"")</f>
        <v/>
      </c>
      <c r="B159" s="9" t="str">
        <f>IF(A159&lt;&gt;"","Taksit: "&amp;'Banka Takibi'!A40,"")</f>
        <v/>
      </c>
      <c r="C159" s="9" t="str">
        <f>IF(A159&lt;&gt;"","Banka: "&amp;'Banka Takibi'!B40,"")</f>
        <v/>
      </c>
      <c r="D159" s="12" t="str">
        <f>IF(A159&lt;&gt;"",'Banka Takibi'!C40,"")</f>
        <v/>
      </c>
      <c r="E159" s="9" t="str">
        <f t="shared" si="5"/>
        <v/>
      </c>
      <c r="F159" s="9" t="str">
        <f t="shared" si="6"/>
        <v/>
      </c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11" t="str">
        <f>IF('Banka Takibi'!A40&lt;&gt;"",IF(AND(12&gt;='Banka Takibi'!E40,12&lt;='Banka Takibi'!F40),DATE(2026,12,'Banka Takibi'!D40),""),"")</f>
        <v/>
      </c>
      <c r="B160" s="9" t="str">
        <f>IF(A160&lt;&gt;"","Taksit: "&amp;'Banka Takibi'!A40,"")</f>
        <v/>
      </c>
      <c r="C160" s="9" t="str">
        <f>IF(A160&lt;&gt;"","Banka: "&amp;'Banka Takibi'!B40,"")</f>
        <v/>
      </c>
      <c r="D160" s="12" t="str">
        <f>IF(A160&lt;&gt;"",'Banka Takibi'!C40,"")</f>
        <v/>
      </c>
      <c r="E160" s="9" t="str">
        <f t="shared" si="5"/>
        <v/>
      </c>
      <c r="F160" s="9" t="str">
        <f t="shared" si="6"/>
        <v/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11" t="str">
        <f>IF('Banka Takibi'!A41&lt;&gt;"",IF(AND(1&gt;='Banka Takibi'!E41,1&lt;='Banka Takibi'!F41),DATE(2026,1,'Banka Takibi'!D41),""),"")</f>
        <v/>
      </c>
      <c r="B161" s="9" t="str">
        <f>IF(A161&lt;&gt;"","Taksit: "&amp;'Banka Takibi'!A41,"")</f>
        <v/>
      </c>
      <c r="C161" s="9" t="str">
        <f>IF(A161&lt;&gt;"","Banka: "&amp;'Banka Takibi'!B41,"")</f>
        <v/>
      </c>
      <c r="D161" s="12" t="str">
        <f>IF(A161&lt;&gt;"",'Banka Takibi'!C41,"")</f>
        <v/>
      </c>
      <c r="E161" s="9" t="str">
        <f t="shared" si="5"/>
        <v/>
      </c>
      <c r="F161" s="9" t="str">
        <f t="shared" si="6"/>
        <v/>
      </c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11" t="str">
        <f>IF('Banka Takibi'!A41&lt;&gt;"",IF(AND(2&gt;='Banka Takibi'!E41,2&lt;='Banka Takibi'!F41),DATE(2026,2,'Banka Takibi'!D41),""),"")</f>
        <v/>
      </c>
      <c r="B162" s="9" t="str">
        <f>IF(A162&lt;&gt;"","Taksit: "&amp;'Banka Takibi'!A41,"")</f>
        <v/>
      </c>
      <c r="C162" s="9" t="str">
        <f>IF(A162&lt;&gt;"","Banka: "&amp;'Banka Takibi'!B41,"")</f>
        <v/>
      </c>
      <c r="D162" s="12" t="str">
        <f>IF(A162&lt;&gt;"",'Banka Takibi'!C41,"")</f>
        <v/>
      </c>
      <c r="E162" s="9" t="str">
        <f t="shared" si="5"/>
        <v/>
      </c>
      <c r="F162" s="9" t="str">
        <f t="shared" si="6"/>
        <v/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11" t="str">
        <f>IF('Banka Takibi'!A41&lt;&gt;"",IF(AND(3&gt;='Banka Takibi'!E41,3&lt;='Banka Takibi'!F41),DATE(2026,3,'Banka Takibi'!D41),""),"")</f>
        <v/>
      </c>
      <c r="B163" s="9" t="str">
        <f>IF(A163&lt;&gt;"","Taksit: "&amp;'Banka Takibi'!A41,"")</f>
        <v/>
      </c>
      <c r="C163" s="9" t="str">
        <f>IF(A163&lt;&gt;"","Banka: "&amp;'Banka Takibi'!B41,"")</f>
        <v/>
      </c>
      <c r="D163" s="12" t="str">
        <f>IF(A163&lt;&gt;"",'Banka Takibi'!C41,"")</f>
        <v/>
      </c>
      <c r="E163" s="9" t="str">
        <f t="shared" si="5"/>
        <v/>
      </c>
      <c r="F163" s="9" t="str">
        <f t="shared" si="6"/>
        <v/>
      </c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11" t="str">
        <f>IF('Banka Takibi'!A41&lt;&gt;"",IF(AND(4&gt;='Banka Takibi'!E41,4&lt;='Banka Takibi'!F41),DATE(2026,4,'Banka Takibi'!D41),""),"")</f>
        <v/>
      </c>
      <c r="B164" s="9" t="str">
        <f>IF(A164&lt;&gt;"","Taksit: "&amp;'Banka Takibi'!A41,"")</f>
        <v/>
      </c>
      <c r="C164" s="9" t="str">
        <f>IF(A164&lt;&gt;"","Banka: "&amp;'Banka Takibi'!B41,"")</f>
        <v/>
      </c>
      <c r="D164" s="12" t="str">
        <f>IF(A164&lt;&gt;"",'Banka Takibi'!C41,"")</f>
        <v/>
      </c>
      <c r="E164" s="9" t="str">
        <f t="shared" si="5"/>
        <v/>
      </c>
      <c r="F164" s="9" t="str">
        <f t="shared" si="6"/>
        <v/>
      </c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11" t="str">
        <f>IF('Banka Takibi'!A41&lt;&gt;"",IF(AND(5&gt;='Banka Takibi'!E41,5&lt;='Banka Takibi'!F41),DATE(2026,5,'Banka Takibi'!D41),""),"")</f>
        <v/>
      </c>
      <c r="B165" s="9" t="str">
        <f>IF(A165&lt;&gt;"","Taksit: "&amp;'Banka Takibi'!A41,"")</f>
        <v/>
      </c>
      <c r="C165" s="9" t="str">
        <f>IF(A165&lt;&gt;"","Banka: "&amp;'Banka Takibi'!B41,"")</f>
        <v/>
      </c>
      <c r="D165" s="12" t="str">
        <f>IF(A165&lt;&gt;"",'Banka Takibi'!C41,"")</f>
        <v/>
      </c>
      <c r="E165" s="9" t="str">
        <f t="shared" si="5"/>
        <v/>
      </c>
      <c r="F165" s="9" t="str">
        <f t="shared" si="6"/>
        <v/>
      </c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11" t="str">
        <f>IF('Banka Takibi'!A41&lt;&gt;"",IF(AND(6&gt;='Banka Takibi'!E41,6&lt;='Banka Takibi'!F41),DATE(2026,6,'Banka Takibi'!D41),""),"")</f>
        <v/>
      </c>
      <c r="B166" s="9" t="str">
        <f>IF(A166&lt;&gt;"","Taksit: "&amp;'Banka Takibi'!A41,"")</f>
        <v/>
      </c>
      <c r="C166" s="9" t="str">
        <f>IF(A166&lt;&gt;"","Banka: "&amp;'Banka Takibi'!B41,"")</f>
        <v/>
      </c>
      <c r="D166" s="12" t="str">
        <f>IF(A166&lt;&gt;"",'Banka Takibi'!C41,"")</f>
        <v/>
      </c>
      <c r="E166" s="9" t="str">
        <f t="shared" si="5"/>
        <v/>
      </c>
      <c r="F166" s="9" t="str">
        <f t="shared" si="6"/>
        <v/>
      </c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11" t="str">
        <f>IF('Banka Takibi'!A41&lt;&gt;"",IF(AND(7&gt;='Banka Takibi'!E41,7&lt;='Banka Takibi'!F41),DATE(2026,7,'Banka Takibi'!D41),""),"")</f>
        <v/>
      </c>
      <c r="B167" s="9" t="str">
        <f>IF(A167&lt;&gt;"","Taksit: "&amp;'Banka Takibi'!A41,"")</f>
        <v/>
      </c>
      <c r="C167" s="9" t="str">
        <f>IF(A167&lt;&gt;"","Banka: "&amp;'Banka Takibi'!B41,"")</f>
        <v/>
      </c>
      <c r="D167" s="12" t="str">
        <f>IF(A167&lt;&gt;"",'Banka Takibi'!C41,"")</f>
        <v/>
      </c>
      <c r="E167" s="9" t="str">
        <f t="shared" si="5"/>
        <v/>
      </c>
      <c r="F167" s="9" t="str">
        <f t="shared" si="6"/>
        <v/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11" t="str">
        <f>IF('Banka Takibi'!A41&lt;&gt;"",IF(AND(8&gt;='Banka Takibi'!E41,8&lt;='Banka Takibi'!F41),DATE(2026,8,'Banka Takibi'!D41),""),"")</f>
        <v/>
      </c>
      <c r="B168" s="9" t="str">
        <f>IF(A168&lt;&gt;"","Taksit: "&amp;'Banka Takibi'!A41,"")</f>
        <v/>
      </c>
      <c r="C168" s="9" t="str">
        <f>IF(A168&lt;&gt;"","Banka: "&amp;'Banka Takibi'!B41,"")</f>
        <v/>
      </c>
      <c r="D168" s="12" t="str">
        <f>IF(A168&lt;&gt;"",'Banka Takibi'!C41,"")</f>
        <v/>
      </c>
      <c r="E168" s="9" t="str">
        <f t="shared" si="5"/>
        <v/>
      </c>
      <c r="F168" s="9" t="str">
        <f t="shared" si="6"/>
        <v/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11" t="str">
        <f>IF('Banka Takibi'!A41&lt;&gt;"",IF(AND(9&gt;='Banka Takibi'!E41,9&lt;='Banka Takibi'!F41),DATE(2026,9,'Banka Takibi'!D41),""),"")</f>
        <v/>
      </c>
      <c r="B169" s="9" t="str">
        <f>IF(A169&lt;&gt;"","Taksit: "&amp;'Banka Takibi'!A41,"")</f>
        <v/>
      </c>
      <c r="C169" s="9" t="str">
        <f>IF(A169&lt;&gt;"","Banka: "&amp;'Banka Takibi'!B41,"")</f>
        <v/>
      </c>
      <c r="D169" s="12" t="str">
        <f>IF(A169&lt;&gt;"",'Banka Takibi'!C41,"")</f>
        <v/>
      </c>
      <c r="E169" s="9" t="str">
        <f t="shared" si="5"/>
        <v/>
      </c>
      <c r="F169" s="9" t="str">
        <f t="shared" si="6"/>
        <v/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11" t="str">
        <f>IF('Banka Takibi'!A41&lt;&gt;"",IF(AND(10&gt;='Banka Takibi'!E41,10&lt;='Banka Takibi'!F41),DATE(2026,10,'Banka Takibi'!D41),""),"")</f>
        <v/>
      </c>
      <c r="B170" s="9" t="str">
        <f>IF(A170&lt;&gt;"","Taksit: "&amp;'Banka Takibi'!A41,"")</f>
        <v/>
      </c>
      <c r="C170" s="9" t="str">
        <f>IF(A170&lt;&gt;"","Banka: "&amp;'Banka Takibi'!B41,"")</f>
        <v/>
      </c>
      <c r="D170" s="12" t="str">
        <f>IF(A170&lt;&gt;"",'Banka Takibi'!C41,"")</f>
        <v/>
      </c>
      <c r="E170" s="9" t="str">
        <f t="shared" si="5"/>
        <v/>
      </c>
      <c r="F170" s="9" t="str">
        <f t="shared" si="6"/>
        <v/>
      </c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11" t="str">
        <f>IF('Banka Takibi'!A41&lt;&gt;"",IF(AND(11&gt;='Banka Takibi'!E41,11&lt;='Banka Takibi'!F41),DATE(2026,11,'Banka Takibi'!D41),""),"")</f>
        <v/>
      </c>
      <c r="B171" s="9" t="str">
        <f>IF(A171&lt;&gt;"","Taksit: "&amp;'Banka Takibi'!A41,"")</f>
        <v/>
      </c>
      <c r="C171" s="9" t="str">
        <f>IF(A171&lt;&gt;"","Banka: "&amp;'Banka Takibi'!B41,"")</f>
        <v/>
      </c>
      <c r="D171" s="12" t="str">
        <f>IF(A171&lt;&gt;"",'Banka Takibi'!C41,"")</f>
        <v/>
      </c>
      <c r="E171" s="9" t="str">
        <f t="shared" si="5"/>
        <v/>
      </c>
      <c r="F171" s="9" t="str">
        <f t="shared" si="6"/>
        <v/>
      </c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11" t="str">
        <f>IF('Banka Takibi'!A41&lt;&gt;"",IF(AND(12&gt;='Banka Takibi'!E41,12&lt;='Banka Takibi'!F41),DATE(2026,12,'Banka Takibi'!D41),""),"")</f>
        <v/>
      </c>
      <c r="B172" s="9" t="str">
        <f>IF(A172&lt;&gt;"","Taksit: "&amp;'Banka Takibi'!A41,"")</f>
        <v/>
      </c>
      <c r="C172" s="9" t="str">
        <f>IF(A172&lt;&gt;"","Banka: "&amp;'Banka Takibi'!B41,"")</f>
        <v/>
      </c>
      <c r="D172" s="12" t="str">
        <f>IF(A172&lt;&gt;"",'Banka Takibi'!C41,"")</f>
        <v/>
      </c>
      <c r="E172" s="9" t="str">
        <f t="shared" si="5"/>
        <v/>
      </c>
      <c r="F172" s="9" t="str">
        <f t="shared" si="6"/>
        <v/>
      </c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11" t="str">
        <f>IF('Banka Takibi'!A42&lt;&gt;"",IF(AND(1&gt;='Banka Takibi'!E42,1&lt;='Banka Takibi'!F42),DATE(2026,1,'Banka Takibi'!D42),""),"")</f>
        <v/>
      </c>
      <c r="B173" s="9" t="str">
        <f>IF(A173&lt;&gt;"","Taksit: "&amp;'Banka Takibi'!A42,"")</f>
        <v/>
      </c>
      <c r="C173" s="9" t="str">
        <f>IF(A173&lt;&gt;"","Banka: "&amp;'Banka Takibi'!B42,"")</f>
        <v/>
      </c>
      <c r="D173" s="12" t="str">
        <f>IF(A173&lt;&gt;"",'Banka Takibi'!C42,"")</f>
        <v/>
      </c>
      <c r="E173" s="9" t="str">
        <f t="shared" si="5"/>
        <v/>
      </c>
      <c r="F173" s="9" t="str">
        <f t="shared" si="6"/>
        <v/>
      </c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11" t="str">
        <f>IF('Banka Takibi'!A42&lt;&gt;"",IF(AND(2&gt;='Banka Takibi'!E42,2&lt;='Banka Takibi'!F42),DATE(2026,2,'Banka Takibi'!D42),""),"")</f>
        <v/>
      </c>
      <c r="B174" s="9" t="str">
        <f>IF(A174&lt;&gt;"","Taksit: "&amp;'Banka Takibi'!A42,"")</f>
        <v/>
      </c>
      <c r="C174" s="9" t="str">
        <f>IF(A174&lt;&gt;"","Banka: "&amp;'Banka Takibi'!B42,"")</f>
        <v/>
      </c>
      <c r="D174" s="12" t="str">
        <f>IF(A174&lt;&gt;"",'Banka Takibi'!C42,"")</f>
        <v/>
      </c>
      <c r="E174" s="9" t="str">
        <f t="shared" si="5"/>
        <v/>
      </c>
      <c r="F174" s="9" t="str">
        <f t="shared" si="6"/>
        <v/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11" t="str">
        <f>IF('Banka Takibi'!A42&lt;&gt;"",IF(AND(3&gt;='Banka Takibi'!E42,3&lt;='Banka Takibi'!F42),DATE(2026,3,'Banka Takibi'!D42),""),"")</f>
        <v/>
      </c>
      <c r="B175" s="9" t="str">
        <f>IF(A175&lt;&gt;"","Taksit: "&amp;'Banka Takibi'!A42,"")</f>
        <v/>
      </c>
      <c r="C175" s="9" t="str">
        <f>IF(A175&lt;&gt;"","Banka: "&amp;'Banka Takibi'!B42,"")</f>
        <v/>
      </c>
      <c r="D175" s="12" t="str">
        <f>IF(A175&lt;&gt;"",'Banka Takibi'!C42,"")</f>
        <v/>
      </c>
      <c r="E175" s="9" t="str">
        <f t="shared" si="5"/>
        <v/>
      </c>
      <c r="F175" s="9" t="str">
        <f t="shared" si="6"/>
        <v/>
      </c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11" t="str">
        <f>IF('Banka Takibi'!A42&lt;&gt;"",IF(AND(4&gt;='Banka Takibi'!E42,4&lt;='Banka Takibi'!F42),DATE(2026,4,'Banka Takibi'!D42),""),"")</f>
        <v/>
      </c>
      <c r="B176" s="9" t="str">
        <f>IF(A176&lt;&gt;"","Taksit: "&amp;'Banka Takibi'!A42,"")</f>
        <v/>
      </c>
      <c r="C176" s="9" t="str">
        <f>IF(A176&lt;&gt;"","Banka: "&amp;'Banka Takibi'!B42,"")</f>
        <v/>
      </c>
      <c r="D176" s="12" t="str">
        <f>IF(A176&lt;&gt;"",'Banka Takibi'!C42,"")</f>
        <v/>
      </c>
      <c r="E176" s="9" t="str">
        <f t="shared" si="5"/>
        <v/>
      </c>
      <c r="F176" s="9" t="str">
        <f t="shared" si="6"/>
        <v/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11" t="str">
        <f>IF('Banka Takibi'!A42&lt;&gt;"",IF(AND(5&gt;='Banka Takibi'!E42,5&lt;='Banka Takibi'!F42),DATE(2026,5,'Banka Takibi'!D42),""),"")</f>
        <v/>
      </c>
      <c r="B177" s="9" t="str">
        <f>IF(A177&lt;&gt;"","Taksit: "&amp;'Banka Takibi'!A42,"")</f>
        <v/>
      </c>
      <c r="C177" s="9" t="str">
        <f>IF(A177&lt;&gt;"","Banka: "&amp;'Banka Takibi'!B42,"")</f>
        <v/>
      </c>
      <c r="D177" s="12" t="str">
        <f>IF(A177&lt;&gt;"",'Banka Takibi'!C42,"")</f>
        <v/>
      </c>
      <c r="E177" s="9" t="str">
        <f t="shared" si="5"/>
        <v/>
      </c>
      <c r="F177" s="9" t="str">
        <f t="shared" si="6"/>
        <v/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11" t="str">
        <f>IF('Banka Takibi'!A42&lt;&gt;"",IF(AND(6&gt;='Banka Takibi'!E42,6&lt;='Banka Takibi'!F42),DATE(2026,6,'Banka Takibi'!D42),""),"")</f>
        <v/>
      </c>
      <c r="B178" s="9" t="str">
        <f>IF(A178&lt;&gt;"","Taksit: "&amp;'Banka Takibi'!A42,"")</f>
        <v/>
      </c>
      <c r="C178" s="9" t="str">
        <f>IF(A178&lt;&gt;"","Banka: "&amp;'Banka Takibi'!B42,"")</f>
        <v/>
      </c>
      <c r="D178" s="12" t="str">
        <f>IF(A178&lt;&gt;"",'Banka Takibi'!C42,"")</f>
        <v/>
      </c>
      <c r="E178" s="9" t="str">
        <f t="shared" si="5"/>
        <v/>
      </c>
      <c r="F178" s="9" t="str">
        <f t="shared" si="6"/>
        <v/>
      </c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11" t="str">
        <f>IF('Banka Takibi'!A42&lt;&gt;"",IF(AND(7&gt;='Banka Takibi'!E42,7&lt;='Banka Takibi'!F42),DATE(2026,7,'Banka Takibi'!D42),""),"")</f>
        <v/>
      </c>
      <c r="B179" s="9" t="str">
        <f>IF(A179&lt;&gt;"","Taksit: "&amp;'Banka Takibi'!A42,"")</f>
        <v/>
      </c>
      <c r="C179" s="9" t="str">
        <f>IF(A179&lt;&gt;"","Banka: "&amp;'Banka Takibi'!B42,"")</f>
        <v/>
      </c>
      <c r="D179" s="12" t="str">
        <f>IF(A179&lt;&gt;"",'Banka Takibi'!C42,"")</f>
        <v/>
      </c>
      <c r="E179" s="9" t="str">
        <f t="shared" si="5"/>
        <v/>
      </c>
      <c r="F179" s="9" t="str">
        <f t="shared" si="6"/>
        <v/>
      </c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11" t="str">
        <f>IF('Banka Takibi'!A42&lt;&gt;"",IF(AND(8&gt;='Banka Takibi'!E42,8&lt;='Banka Takibi'!F42),DATE(2026,8,'Banka Takibi'!D42),""),"")</f>
        <v/>
      </c>
      <c r="B180" s="9" t="str">
        <f>IF(A180&lt;&gt;"","Taksit: "&amp;'Banka Takibi'!A42,"")</f>
        <v/>
      </c>
      <c r="C180" s="9" t="str">
        <f>IF(A180&lt;&gt;"","Banka: "&amp;'Banka Takibi'!B42,"")</f>
        <v/>
      </c>
      <c r="D180" s="12" t="str">
        <f>IF(A180&lt;&gt;"",'Banka Takibi'!C42,"")</f>
        <v/>
      </c>
      <c r="E180" s="9" t="str">
        <f t="shared" si="5"/>
        <v/>
      </c>
      <c r="F180" s="9" t="str">
        <f t="shared" si="6"/>
        <v/>
      </c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11" t="str">
        <f>IF('Banka Takibi'!A42&lt;&gt;"",IF(AND(9&gt;='Banka Takibi'!E42,9&lt;='Banka Takibi'!F42),DATE(2026,9,'Banka Takibi'!D42),""),"")</f>
        <v/>
      </c>
      <c r="B181" s="9" t="str">
        <f>IF(A181&lt;&gt;"","Taksit: "&amp;'Banka Takibi'!A42,"")</f>
        <v/>
      </c>
      <c r="C181" s="9" t="str">
        <f>IF(A181&lt;&gt;"","Banka: "&amp;'Banka Takibi'!B42,"")</f>
        <v/>
      </c>
      <c r="D181" s="12" t="str">
        <f>IF(A181&lt;&gt;"",'Banka Takibi'!C42,"")</f>
        <v/>
      </c>
      <c r="E181" s="9" t="str">
        <f t="shared" si="5"/>
        <v/>
      </c>
      <c r="F181" s="9" t="str">
        <f t="shared" si="6"/>
        <v/>
      </c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11" t="str">
        <f>IF('Banka Takibi'!A42&lt;&gt;"",IF(AND(10&gt;='Banka Takibi'!E42,10&lt;='Banka Takibi'!F42),DATE(2026,10,'Banka Takibi'!D42),""),"")</f>
        <v/>
      </c>
      <c r="B182" s="9" t="str">
        <f>IF(A182&lt;&gt;"","Taksit: "&amp;'Banka Takibi'!A42,"")</f>
        <v/>
      </c>
      <c r="C182" s="9" t="str">
        <f>IF(A182&lt;&gt;"","Banka: "&amp;'Banka Takibi'!B42,"")</f>
        <v/>
      </c>
      <c r="D182" s="12" t="str">
        <f>IF(A182&lt;&gt;"",'Banka Takibi'!C42,"")</f>
        <v/>
      </c>
      <c r="E182" s="9" t="str">
        <f t="shared" si="5"/>
        <v/>
      </c>
      <c r="F182" s="9" t="str">
        <f t="shared" si="6"/>
        <v/>
      </c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11" t="str">
        <f>IF('Banka Takibi'!A42&lt;&gt;"",IF(AND(11&gt;='Banka Takibi'!E42,11&lt;='Banka Takibi'!F42),DATE(2026,11,'Banka Takibi'!D42),""),"")</f>
        <v/>
      </c>
      <c r="B183" s="9" t="str">
        <f>IF(A183&lt;&gt;"","Taksit: "&amp;'Banka Takibi'!A42,"")</f>
        <v/>
      </c>
      <c r="C183" s="9" t="str">
        <f>IF(A183&lt;&gt;"","Banka: "&amp;'Banka Takibi'!B42,"")</f>
        <v/>
      </c>
      <c r="D183" s="12" t="str">
        <f>IF(A183&lt;&gt;"",'Banka Takibi'!C42,"")</f>
        <v/>
      </c>
      <c r="E183" s="9" t="str">
        <f t="shared" si="5"/>
        <v/>
      </c>
      <c r="F183" s="9" t="str">
        <f t="shared" si="6"/>
        <v/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11" t="str">
        <f>IF('Banka Takibi'!A42&lt;&gt;"",IF(AND(12&gt;='Banka Takibi'!E42,12&lt;='Banka Takibi'!F42),DATE(2026,12,'Banka Takibi'!D42),""),"")</f>
        <v/>
      </c>
      <c r="B184" s="9" t="str">
        <f>IF(A184&lt;&gt;"","Taksit: "&amp;'Banka Takibi'!A42,"")</f>
        <v/>
      </c>
      <c r="C184" s="9" t="str">
        <f>IF(A184&lt;&gt;"","Banka: "&amp;'Banka Takibi'!B42,"")</f>
        <v/>
      </c>
      <c r="D184" s="12" t="str">
        <f>IF(A184&lt;&gt;"",'Banka Takibi'!C42,"")</f>
        <v/>
      </c>
      <c r="E184" s="9" t="str">
        <f t="shared" si="5"/>
        <v/>
      </c>
      <c r="F184" s="9" t="str">
        <f t="shared" si="6"/>
        <v/>
      </c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11" t="str">
        <f>IF('Banka Takibi'!A43&lt;&gt;"",IF(AND(1&gt;='Banka Takibi'!E43,1&lt;='Banka Takibi'!F43),DATE(2026,1,'Banka Takibi'!D43),""),"")</f>
        <v/>
      </c>
      <c r="B185" s="9" t="str">
        <f>IF(A185&lt;&gt;"","Taksit: "&amp;'Banka Takibi'!A43,"")</f>
        <v/>
      </c>
      <c r="C185" s="9" t="str">
        <f>IF(A185&lt;&gt;"","Banka: "&amp;'Banka Takibi'!B43,"")</f>
        <v/>
      </c>
      <c r="D185" s="12" t="str">
        <f>IF(A185&lt;&gt;"",'Banka Takibi'!C43,"")</f>
        <v/>
      </c>
      <c r="E185" s="9" t="str">
        <f t="shared" si="5"/>
        <v/>
      </c>
      <c r="F185" s="9" t="str">
        <f t="shared" si="6"/>
        <v/>
      </c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11" t="str">
        <f>IF('Banka Takibi'!A43&lt;&gt;"",IF(AND(2&gt;='Banka Takibi'!E43,2&lt;='Banka Takibi'!F43),DATE(2026,2,'Banka Takibi'!D43),""),"")</f>
        <v/>
      </c>
      <c r="B186" s="9" t="str">
        <f>IF(A186&lt;&gt;"","Taksit: "&amp;'Banka Takibi'!A43,"")</f>
        <v/>
      </c>
      <c r="C186" s="9" t="str">
        <f>IF(A186&lt;&gt;"","Banka: "&amp;'Banka Takibi'!B43,"")</f>
        <v/>
      </c>
      <c r="D186" s="12" t="str">
        <f>IF(A186&lt;&gt;"",'Banka Takibi'!C43,"")</f>
        <v/>
      </c>
      <c r="E186" s="9" t="str">
        <f t="shared" si="5"/>
        <v/>
      </c>
      <c r="F186" s="9" t="str">
        <f t="shared" si="6"/>
        <v/>
      </c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11" t="str">
        <f>IF('Banka Takibi'!A43&lt;&gt;"",IF(AND(3&gt;='Banka Takibi'!E43,3&lt;='Banka Takibi'!F43),DATE(2026,3,'Banka Takibi'!D43),""),"")</f>
        <v/>
      </c>
      <c r="B187" s="9" t="str">
        <f>IF(A187&lt;&gt;"","Taksit: "&amp;'Banka Takibi'!A43,"")</f>
        <v/>
      </c>
      <c r="C187" s="9" t="str">
        <f>IF(A187&lt;&gt;"","Banka: "&amp;'Banka Takibi'!B43,"")</f>
        <v/>
      </c>
      <c r="D187" s="12" t="str">
        <f>IF(A187&lt;&gt;"",'Banka Takibi'!C43,"")</f>
        <v/>
      </c>
      <c r="E187" s="9" t="str">
        <f t="shared" si="5"/>
        <v/>
      </c>
      <c r="F187" s="9" t="str">
        <f t="shared" si="6"/>
        <v/>
      </c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11" t="str">
        <f>IF('Banka Takibi'!A43&lt;&gt;"",IF(AND(4&gt;='Banka Takibi'!E43,4&lt;='Banka Takibi'!F43),DATE(2026,4,'Banka Takibi'!D43),""),"")</f>
        <v/>
      </c>
      <c r="B188" s="9" t="str">
        <f>IF(A188&lt;&gt;"","Taksit: "&amp;'Banka Takibi'!A43,"")</f>
        <v/>
      </c>
      <c r="C188" s="9" t="str">
        <f>IF(A188&lt;&gt;"","Banka: "&amp;'Banka Takibi'!B43,"")</f>
        <v/>
      </c>
      <c r="D188" s="12" t="str">
        <f>IF(A188&lt;&gt;"",'Banka Takibi'!C43,"")</f>
        <v/>
      </c>
      <c r="E188" s="9" t="str">
        <f t="shared" si="5"/>
        <v/>
      </c>
      <c r="F188" s="9" t="str">
        <f t="shared" si="6"/>
        <v/>
      </c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11" t="str">
        <f>IF('Banka Takibi'!A43&lt;&gt;"",IF(AND(5&gt;='Banka Takibi'!E43,5&lt;='Banka Takibi'!F43),DATE(2026,5,'Banka Takibi'!D43),""),"")</f>
        <v/>
      </c>
      <c r="B189" s="9" t="str">
        <f>IF(A189&lt;&gt;"","Taksit: "&amp;'Banka Takibi'!A43,"")</f>
        <v/>
      </c>
      <c r="C189" s="9" t="str">
        <f>IF(A189&lt;&gt;"","Banka: "&amp;'Banka Takibi'!B43,"")</f>
        <v/>
      </c>
      <c r="D189" s="12" t="str">
        <f>IF(A189&lt;&gt;"",'Banka Takibi'!C43,"")</f>
        <v/>
      </c>
      <c r="E189" s="9" t="str">
        <f t="shared" si="5"/>
        <v/>
      </c>
      <c r="F189" s="9" t="str">
        <f t="shared" si="6"/>
        <v/>
      </c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11" t="str">
        <f>IF('Banka Takibi'!A43&lt;&gt;"",IF(AND(6&gt;='Banka Takibi'!E43,6&lt;='Banka Takibi'!F43),DATE(2026,6,'Banka Takibi'!D43),""),"")</f>
        <v/>
      </c>
      <c r="B190" s="9" t="str">
        <f>IF(A190&lt;&gt;"","Taksit: "&amp;'Banka Takibi'!A43,"")</f>
        <v/>
      </c>
      <c r="C190" s="9" t="str">
        <f>IF(A190&lt;&gt;"","Banka: "&amp;'Banka Takibi'!B43,"")</f>
        <v/>
      </c>
      <c r="D190" s="12" t="str">
        <f>IF(A190&lt;&gt;"",'Banka Takibi'!C43,"")</f>
        <v/>
      </c>
      <c r="E190" s="9" t="str">
        <f t="shared" si="5"/>
        <v/>
      </c>
      <c r="F190" s="9" t="str">
        <f t="shared" si="6"/>
        <v/>
      </c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11" t="str">
        <f>IF('Banka Takibi'!A43&lt;&gt;"",IF(AND(7&gt;='Banka Takibi'!E43,7&lt;='Banka Takibi'!F43),DATE(2026,7,'Banka Takibi'!D43),""),"")</f>
        <v/>
      </c>
      <c r="B191" s="9" t="str">
        <f>IF(A191&lt;&gt;"","Taksit: "&amp;'Banka Takibi'!A43,"")</f>
        <v/>
      </c>
      <c r="C191" s="9" t="str">
        <f>IF(A191&lt;&gt;"","Banka: "&amp;'Banka Takibi'!B43,"")</f>
        <v/>
      </c>
      <c r="D191" s="12" t="str">
        <f>IF(A191&lt;&gt;"",'Banka Takibi'!C43,"")</f>
        <v/>
      </c>
      <c r="E191" s="9" t="str">
        <f t="shared" si="5"/>
        <v/>
      </c>
      <c r="F191" s="9" t="str">
        <f t="shared" si="6"/>
        <v/>
      </c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11" t="str">
        <f>IF('Banka Takibi'!A43&lt;&gt;"",IF(AND(8&gt;='Banka Takibi'!E43,8&lt;='Banka Takibi'!F43),DATE(2026,8,'Banka Takibi'!D43),""),"")</f>
        <v/>
      </c>
      <c r="B192" s="9" t="str">
        <f>IF(A192&lt;&gt;"","Taksit: "&amp;'Banka Takibi'!A43,"")</f>
        <v/>
      </c>
      <c r="C192" s="9" t="str">
        <f>IF(A192&lt;&gt;"","Banka: "&amp;'Banka Takibi'!B43,"")</f>
        <v/>
      </c>
      <c r="D192" s="12" t="str">
        <f>IF(A192&lt;&gt;"",'Banka Takibi'!C43,"")</f>
        <v/>
      </c>
      <c r="E192" s="9" t="str">
        <f t="shared" si="5"/>
        <v/>
      </c>
      <c r="F192" s="9" t="str">
        <f t="shared" si="6"/>
        <v/>
      </c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11" t="str">
        <f>IF('Banka Takibi'!A43&lt;&gt;"",IF(AND(9&gt;='Banka Takibi'!E43,9&lt;='Banka Takibi'!F43),DATE(2026,9,'Banka Takibi'!D43),""),"")</f>
        <v/>
      </c>
      <c r="B193" s="9" t="str">
        <f>IF(A193&lt;&gt;"","Taksit: "&amp;'Banka Takibi'!A43,"")</f>
        <v/>
      </c>
      <c r="C193" s="9" t="str">
        <f>IF(A193&lt;&gt;"","Banka: "&amp;'Banka Takibi'!B43,"")</f>
        <v/>
      </c>
      <c r="D193" s="12" t="str">
        <f>IF(A193&lt;&gt;"",'Banka Takibi'!C43,"")</f>
        <v/>
      </c>
      <c r="E193" s="9" t="str">
        <f t="shared" si="5"/>
        <v/>
      </c>
      <c r="F193" s="9" t="str">
        <f t="shared" si="6"/>
        <v/>
      </c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11" t="str">
        <f>IF('Banka Takibi'!A43&lt;&gt;"",IF(AND(10&gt;='Banka Takibi'!E43,10&lt;='Banka Takibi'!F43),DATE(2026,10,'Banka Takibi'!D43),""),"")</f>
        <v/>
      </c>
      <c r="B194" s="9" t="str">
        <f>IF(A194&lt;&gt;"","Taksit: "&amp;'Banka Takibi'!A43,"")</f>
        <v/>
      </c>
      <c r="C194" s="9" t="str">
        <f>IF(A194&lt;&gt;"","Banka: "&amp;'Banka Takibi'!B43,"")</f>
        <v/>
      </c>
      <c r="D194" s="12" t="str">
        <f>IF(A194&lt;&gt;"",'Banka Takibi'!C43,"")</f>
        <v/>
      </c>
      <c r="E194" s="9" t="str">
        <f t="shared" si="5"/>
        <v/>
      </c>
      <c r="F194" s="9" t="str">
        <f t="shared" si="6"/>
        <v/>
      </c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11" t="str">
        <f>IF('Banka Takibi'!A43&lt;&gt;"",IF(AND(11&gt;='Banka Takibi'!E43,11&lt;='Banka Takibi'!F43),DATE(2026,11,'Banka Takibi'!D43),""),"")</f>
        <v/>
      </c>
      <c r="B195" s="9" t="str">
        <f>IF(A195&lt;&gt;"","Taksit: "&amp;'Banka Takibi'!A43,"")</f>
        <v/>
      </c>
      <c r="C195" s="9" t="str">
        <f>IF(A195&lt;&gt;"","Banka: "&amp;'Banka Takibi'!B43,"")</f>
        <v/>
      </c>
      <c r="D195" s="12" t="str">
        <f>IF(A195&lt;&gt;"",'Banka Takibi'!C43,"")</f>
        <v/>
      </c>
      <c r="E195" s="9" t="str">
        <f t="shared" si="5"/>
        <v/>
      </c>
      <c r="F195" s="9" t="str">
        <f t="shared" si="6"/>
        <v/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11" t="str">
        <f>IF('Banka Takibi'!A43&lt;&gt;"",IF(AND(12&gt;='Banka Takibi'!E43,12&lt;='Banka Takibi'!F43),DATE(2026,12,'Banka Takibi'!D43),""),"")</f>
        <v/>
      </c>
      <c r="B196" s="9" t="str">
        <f>IF(A196&lt;&gt;"","Taksit: "&amp;'Banka Takibi'!A43,"")</f>
        <v/>
      </c>
      <c r="C196" s="9" t="str">
        <f>IF(A196&lt;&gt;"","Banka: "&amp;'Banka Takibi'!B43,"")</f>
        <v/>
      </c>
      <c r="D196" s="12" t="str">
        <f>IF(A196&lt;&gt;"",'Banka Takibi'!C43,"")</f>
        <v/>
      </c>
      <c r="E196" s="9" t="str">
        <f t="shared" si="5"/>
        <v/>
      </c>
      <c r="F196" s="9" t="str">
        <f t="shared" si="6"/>
        <v/>
      </c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11" t="str">
        <f>IF('Banka Takibi'!A44&lt;&gt;"",IF(AND(1&gt;='Banka Takibi'!E44,1&lt;='Banka Takibi'!F44),DATE(2026,1,'Banka Takibi'!D44),""),"")</f>
        <v/>
      </c>
      <c r="B197" s="9" t="str">
        <f>IF(A197&lt;&gt;"","Taksit: "&amp;'Banka Takibi'!A44,"")</f>
        <v/>
      </c>
      <c r="C197" s="9" t="str">
        <f>IF(A197&lt;&gt;"","Banka: "&amp;'Banka Takibi'!B44,"")</f>
        <v/>
      </c>
      <c r="D197" s="12" t="str">
        <f>IF(A197&lt;&gt;"",'Banka Takibi'!C44,"")</f>
        <v/>
      </c>
      <c r="E197" s="9" t="str">
        <f t="shared" si="5"/>
        <v/>
      </c>
      <c r="F197" s="9" t="str">
        <f t="shared" si="6"/>
        <v/>
      </c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11" t="str">
        <f>IF('Banka Takibi'!A44&lt;&gt;"",IF(AND(2&gt;='Banka Takibi'!E44,2&lt;='Banka Takibi'!F44),DATE(2026,2,'Banka Takibi'!D44),""),"")</f>
        <v/>
      </c>
      <c r="B198" s="9" t="str">
        <f>IF(A198&lt;&gt;"","Taksit: "&amp;'Banka Takibi'!A44,"")</f>
        <v/>
      </c>
      <c r="C198" s="9" t="str">
        <f>IF(A198&lt;&gt;"","Banka: "&amp;'Banka Takibi'!B44,"")</f>
        <v/>
      </c>
      <c r="D198" s="12" t="str">
        <f>IF(A198&lt;&gt;"",'Banka Takibi'!C44,"")</f>
        <v/>
      </c>
      <c r="E198" s="9" t="str">
        <f t="shared" si="5"/>
        <v/>
      </c>
      <c r="F198" s="9" t="str">
        <f t="shared" si="6"/>
        <v/>
      </c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11" t="str">
        <f>IF('Banka Takibi'!A44&lt;&gt;"",IF(AND(3&gt;='Banka Takibi'!E44,3&lt;='Banka Takibi'!F44),DATE(2026,3,'Banka Takibi'!D44),""),"")</f>
        <v/>
      </c>
      <c r="B199" s="9" t="str">
        <f>IF(A199&lt;&gt;"","Taksit: "&amp;'Banka Takibi'!A44,"")</f>
        <v/>
      </c>
      <c r="C199" s="9" t="str">
        <f>IF(A199&lt;&gt;"","Banka: "&amp;'Banka Takibi'!B44,"")</f>
        <v/>
      </c>
      <c r="D199" s="12" t="str">
        <f>IF(A199&lt;&gt;"",'Banka Takibi'!C44,"")</f>
        <v/>
      </c>
      <c r="E199" s="9" t="str">
        <f t="shared" si="5"/>
        <v/>
      </c>
      <c r="F199" s="9" t="str">
        <f t="shared" si="6"/>
        <v/>
      </c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11" t="str">
        <f>IF('Banka Takibi'!A44&lt;&gt;"",IF(AND(4&gt;='Banka Takibi'!E44,4&lt;='Banka Takibi'!F44),DATE(2026,4,'Banka Takibi'!D44),""),"")</f>
        <v/>
      </c>
      <c r="B200" s="9" t="str">
        <f>IF(A200&lt;&gt;"","Taksit: "&amp;'Banka Takibi'!A44,"")</f>
        <v/>
      </c>
      <c r="C200" s="9" t="str">
        <f>IF(A200&lt;&gt;"","Banka: "&amp;'Banka Takibi'!B44,"")</f>
        <v/>
      </c>
      <c r="D200" s="12" t="str">
        <f>IF(A200&lt;&gt;"",'Banka Takibi'!C44,"")</f>
        <v/>
      </c>
      <c r="E200" s="9" t="str">
        <f t="shared" si="5"/>
        <v/>
      </c>
      <c r="F200" s="9" t="str">
        <f t="shared" si="6"/>
        <v/>
      </c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11" t="str">
        <f>IF('Banka Takibi'!A44&lt;&gt;"",IF(AND(5&gt;='Banka Takibi'!E44,5&lt;='Banka Takibi'!F44),DATE(2026,5,'Banka Takibi'!D44),""),"")</f>
        <v/>
      </c>
      <c r="B201" s="9" t="str">
        <f>IF(A201&lt;&gt;"","Taksit: "&amp;'Banka Takibi'!A44,"")</f>
        <v/>
      </c>
      <c r="C201" s="9" t="str">
        <f>IF(A201&lt;&gt;"","Banka: "&amp;'Banka Takibi'!B44,"")</f>
        <v/>
      </c>
      <c r="D201" s="12" t="str">
        <f>IF(A201&lt;&gt;"",'Banka Takibi'!C44,"")</f>
        <v/>
      </c>
      <c r="E201" s="9" t="str">
        <f t="shared" si="5"/>
        <v/>
      </c>
      <c r="F201" s="9" t="str">
        <f t="shared" si="6"/>
        <v/>
      </c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11" t="str">
        <f>IF('Banka Takibi'!A44&lt;&gt;"",IF(AND(6&gt;='Banka Takibi'!E44,6&lt;='Banka Takibi'!F44),DATE(2026,6,'Banka Takibi'!D44),""),"")</f>
        <v/>
      </c>
      <c r="B202" s="9" t="str">
        <f>IF(A202&lt;&gt;"","Taksit: "&amp;'Banka Takibi'!A44,"")</f>
        <v/>
      </c>
      <c r="C202" s="9" t="str">
        <f>IF(A202&lt;&gt;"","Banka: "&amp;'Banka Takibi'!B44,"")</f>
        <v/>
      </c>
      <c r="D202" s="12" t="str">
        <f>IF(A202&lt;&gt;"",'Banka Takibi'!C44,"")</f>
        <v/>
      </c>
      <c r="E202" s="9" t="str">
        <f t="shared" si="5"/>
        <v/>
      </c>
      <c r="F202" s="9" t="str">
        <f t="shared" si="6"/>
        <v/>
      </c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11" t="str">
        <f>IF('Banka Takibi'!A44&lt;&gt;"",IF(AND(7&gt;='Banka Takibi'!E44,7&lt;='Banka Takibi'!F44),DATE(2026,7,'Banka Takibi'!D44),""),"")</f>
        <v/>
      </c>
      <c r="B203" s="9" t="str">
        <f>IF(A203&lt;&gt;"","Taksit: "&amp;'Banka Takibi'!A44,"")</f>
        <v/>
      </c>
      <c r="C203" s="9" t="str">
        <f>IF(A203&lt;&gt;"","Banka: "&amp;'Banka Takibi'!B44,"")</f>
        <v/>
      </c>
      <c r="D203" s="12" t="str">
        <f>IF(A203&lt;&gt;"",'Banka Takibi'!C44,"")</f>
        <v/>
      </c>
      <c r="E203" s="9" t="str">
        <f t="shared" si="5"/>
        <v/>
      </c>
      <c r="F203" s="9" t="str">
        <f t="shared" si="6"/>
        <v/>
      </c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11" t="str">
        <f>IF('Banka Takibi'!A44&lt;&gt;"",IF(AND(8&gt;='Banka Takibi'!E44,8&lt;='Banka Takibi'!F44),DATE(2026,8,'Banka Takibi'!D44),""),"")</f>
        <v/>
      </c>
      <c r="B204" s="9" t="str">
        <f>IF(A204&lt;&gt;"","Taksit: "&amp;'Banka Takibi'!A44,"")</f>
        <v/>
      </c>
      <c r="C204" s="9" t="str">
        <f>IF(A204&lt;&gt;"","Banka: "&amp;'Banka Takibi'!B44,"")</f>
        <v/>
      </c>
      <c r="D204" s="12" t="str">
        <f>IF(A204&lt;&gt;"",'Banka Takibi'!C44,"")</f>
        <v/>
      </c>
      <c r="E204" s="9" t="str">
        <f t="shared" si="5"/>
        <v/>
      </c>
      <c r="F204" s="9" t="str">
        <f t="shared" si="6"/>
        <v/>
      </c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11" t="str">
        <f>IF('Banka Takibi'!A44&lt;&gt;"",IF(AND(9&gt;='Banka Takibi'!E44,9&lt;='Banka Takibi'!F44),DATE(2026,9,'Banka Takibi'!D44),""),"")</f>
        <v/>
      </c>
      <c r="B205" s="9" t="str">
        <f>IF(A205&lt;&gt;"","Taksit: "&amp;'Banka Takibi'!A44,"")</f>
        <v/>
      </c>
      <c r="C205" s="9" t="str">
        <f>IF(A205&lt;&gt;"","Banka: "&amp;'Banka Takibi'!B44,"")</f>
        <v/>
      </c>
      <c r="D205" s="12" t="str">
        <f>IF(A205&lt;&gt;"",'Banka Takibi'!C44,"")</f>
        <v/>
      </c>
      <c r="E205" s="9" t="str">
        <f t="shared" si="5"/>
        <v/>
      </c>
      <c r="F205" s="9" t="str">
        <f t="shared" si="6"/>
        <v/>
      </c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11" t="str">
        <f>IF('Banka Takibi'!A44&lt;&gt;"",IF(AND(10&gt;='Banka Takibi'!E44,10&lt;='Banka Takibi'!F44),DATE(2026,10,'Banka Takibi'!D44),""),"")</f>
        <v/>
      </c>
      <c r="B206" s="9" t="str">
        <f>IF(A206&lt;&gt;"","Taksit: "&amp;'Banka Takibi'!A44,"")</f>
        <v/>
      </c>
      <c r="C206" s="9" t="str">
        <f>IF(A206&lt;&gt;"","Banka: "&amp;'Banka Takibi'!B44,"")</f>
        <v/>
      </c>
      <c r="D206" s="12" t="str">
        <f>IF(A206&lt;&gt;"",'Banka Takibi'!C44,"")</f>
        <v/>
      </c>
      <c r="E206" s="9" t="str">
        <f t="shared" si="5"/>
        <v/>
      </c>
      <c r="F206" s="9" t="str">
        <f t="shared" si="6"/>
        <v/>
      </c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11" t="str">
        <f>IF('Banka Takibi'!A44&lt;&gt;"",IF(AND(11&gt;='Banka Takibi'!E44,11&lt;='Banka Takibi'!F44),DATE(2026,11,'Banka Takibi'!D44),""),"")</f>
        <v/>
      </c>
      <c r="B207" s="9" t="str">
        <f>IF(A207&lt;&gt;"","Taksit: "&amp;'Banka Takibi'!A44,"")</f>
        <v/>
      </c>
      <c r="C207" s="9" t="str">
        <f>IF(A207&lt;&gt;"","Banka: "&amp;'Banka Takibi'!B44,"")</f>
        <v/>
      </c>
      <c r="D207" s="12" t="str">
        <f>IF(A207&lt;&gt;"",'Banka Takibi'!C44,"")</f>
        <v/>
      </c>
      <c r="E207" s="9" t="str">
        <f t="shared" si="5"/>
        <v/>
      </c>
      <c r="F207" s="9" t="str">
        <f t="shared" si="6"/>
        <v/>
      </c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11" t="str">
        <f>IF('Banka Takibi'!A44&lt;&gt;"",IF(AND(12&gt;='Banka Takibi'!E44,12&lt;='Banka Takibi'!F44),DATE(2026,12,'Banka Takibi'!D44),""),"")</f>
        <v/>
      </c>
      <c r="B208" s="9" t="str">
        <f>IF(A208&lt;&gt;"","Taksit: "&amp;'Banka Takibi'!A44,"")</f>
        <v/>
      </c>
      <c r="C208" s="9" t="str">
        <f>IF(A208&lt;&gt;"","Banka: "&amp;'Banka Takibi'!B44,"")</f>
        <v/>
      </c>
      <c r="D208" s="12" t="str">
        <f>IF(A208&lt;&gt;"",'Banka Takibi'!C44,"")</f>
        <v/>
      </c>
      <c r="E208" s="9" t="str">
        <f t="shared" si="5"/>
        <v/>
      </c>
      <c r="F208" s="9" t="str">
        <f t="shared" si="6"/>
        <v/>
      </c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9" t="str">
        <f>== AYLIK ÖDEMELER ===</f>
        <v>#ERROR!</v>
      </c>
      <c r="B209" s="2"/>
      <c r="C209" s="2"/>
      <c r="D209" s="2"/>
      <c r="E209" s="2"/>
      <c r="F209" s="3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11">
        <f>IF('Aylık Ödemeler'!C3&lt;&gt;"",DATE(2026,1,'Aylık Ödemeler'!B3),"")</f>
        <v>46048</v>
      </c>
      <c r="B210" s="9" t="str">
        <f>IF(A210&lt;&gt;"",'Aylık Ödemeler'!A3,"")</f>
        <v>KDV</v>
      </c>
      <c r="C210" s="9" t="str">
        <f>IF(A210&lt;&gt;"","Ocak 2026","")</f>
        <v>Ocak 2026</v>
      </c>
      <c r="D210" s="12">
        <f>IF(A210&lt;&gt;"",'Aylık Ödemeler'!C3,"")</f>
        <v>623816.22</v>
      </c>
      <c r="E210" s="9" t="str">
        <f t="shared" ref="E210:E449" si="7">IF(A210&lt;&gt;"","Aylık","")</f>
        <v>Aylık</v>
      </c>
      <c r="F210" s="9" t="str">
        <f t="shared" ref="F210:F449" si="8">IF(A210&lt;&gt;"","Bekliyor","")</f>
        <v>Bekliyor</v>
      </c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11">
        <f>IF('Aylık Ödemeler'!D3&lt;&gt;"",DATE(2026,2,'Aylık Ödemeler'!B3),"")</f>
        <v>46079</v>
      </c>
      <c r="B211" s="9" t="str">
        <f>IF(A211&lt;&gt;"",'Aylık Ödemeler'!A3,"")</f>
        <v>KDV</v>
      </c>
      <c r="C211" s="9" t="str">
        <f>IF(A211&lt;&gt;"","Şubat 2026","")</f>
        <v>Şubat 2026</v>
      </c>
      <c r="D211" s="12" t="str">
        <f>IF(A211&lt;&gt;"",'Aylık Ödemeler'!D3,"")</f>
        <v>BELİRSİZ</v>
      </c>
      <c r="E211" s="9" t="str">
        <f t="shared" si="7"/>
        <v>Aylık</v>
      </c>
      <c r="F211" s="9" t="str">
        <f t="shared" si="8"/>
        <v>Bekliyor</v>
      </c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11">
        <f>IF('Aylık Ödemeler'!E3&lt;&gt;"",DATE(2026,3,'Aylık Ödemeler'!B3),"")</f>
        <v>46107</v>
      </c>
      <c r="B212" s="9" t="str">
        <f>IF(A212&lt;&gt;"",'Aylık Ödemeler'!A3,"")</f>
        <v>KDV</v>
      </c>
      <c r="C212" s="9" t="str">
        <f>IF(A212&lt;&gt;"","Mart 2026","")</f>
        <v>Mart 2026</v>
      </c>
      <c r="D212" s="12" t="str">
        <f>IF(A212&lt;&gt;"",'Aylık Ödemeler'!E3,"")</f>
        <v>BELİRSİZ</v>
      </c>
      <c r="E212" s="9" t="str">
        <f t="shared" si="7"/>
        <v>Aylık</v>
      </c>
      <c r="F212" s="9" t="str">
        <f t="shared" si="8"/>
        <v>Bekliyor</v>
      </c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11">
        <f>IF('Aylık Ödemeler'!F3&lt;&gt;"",DATE(2026,4,'Aylık Ödemeler'!B3),"")</f>
        <v>46138</v>
      </c>
      <c r="B213" s="9" t="str">
        <f>IF(A213&lt;&gt;"",'Aylık Ödemeler'!A3,"")</f>
        <v>KDV</v>
      </c>
      <c r="C213" s="9" t="str">
        <f>IF(A213&lt;&gt;"","Nisan 2026","")</f>
        <v>Nisan 2026</v>
      </c>
      <c r="D213" s="12" t="str">
        <f>IF(A213&lt;&gt;"",'Aylık Ödemeler'!F3,"")</f>
        <v>BELİRSİZ</v>
      </c>
      <c r="E213" s="9" t="str">
        <f t="shared" si="7"/>
        <v>Aylık</v>
      </c>
      <c r="F213" s="9" t="str">
        <f t="shared" si="8"/>
        <v>Bekliyor</v>
      </c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11">
        <f>IF('Aylık Ödemeler'!G3&lt;&gt;"",DATE(2026,5,'Aylık Ödemeler'!B3),"")</f>
        <v>46168</v>
      </c>
      <c r="B214" s="9" t="str">
        <f>IF(A214&lt;&gt;"",'Aylık Ödemeler'!A3,"")</f>
        <v>KDV</v>
      </c>
      <c r="C214" s="9" t="str">
        <f>IF(A214&lt;&gt;"","Mayıs 2026","")</f>
        <v>Mayıs 2026</v>
      </c>
      <c r="D214" s="12" t="str">
        <f>IF(A214&lt;&gt;"",'Aylık Ödemeler'!G3,"")</f>
        <v>BELİRSİZ</v>
      </c>
      <c r="E214" s="9" t="str">
        <f t="shared" si="7"/>
        <v>Aylık</v>
      </c>
      <c r="F214" s="9" t="str">
        <f t="shared" si="8"/>
        <v>Bekliyor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11">
        <f>IF('Aylık Ödemeler'!H3&lt;&gt;"",DATE(2026,6,'Aylık Ödemeler'!B3),"")</f>
        <v>46199</v>
      </c>
      <c r="B215" s="9" t="str">
        <f>IF(A215&lt;&gt;"",'Aylık Ödemeler'!A3,"")</f>
        <v>KDV</v>
      </c>
      <c r="C215" s="9" t="str">
        <f>IF(A215&lt;&gt;"","Haziran 2026","")</f>
        <v>Haziran 2026</v>
      </c>
      <c r="D215" s="12" t="str">
        <f>IF(A215&lt;&gt;"",'Aylık Ödemeler'!H3,"")</f>
        <v>BELİRSİZ</v>
      </c>
      <c r="E215" s="9" t="str">
        <f t="shared" si="7"/>
        <v>Aylık</v>
      </c>
      <c r="F215" s="9" t="str">
        <f t="shared" si="8"/>
        <v>Bekliyor</v>
      </c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11">
        <f>IF('Aylık Ödemeler'!I3&lt;&gt;"",DATE(2026,7,'Aylık Ödemeler'!B3),"")</f>
        <v>46229</v>
      </c>
      <c r="B216" s="9" t="str">
        <f>IF(A216&lt;&gt;"",'Aylık Ödemeler'!A3,"")</f>
        <v>KDV</v>
      </c>
      <c r="C216" s="9" t="str">
        <f>IF(A216&lt;&gt;"","Temmuz 2026","")</f>
        <v>Temmuz 2026</v>
      </c>
      <c r="D216" s="12" t="str">
        <f>IF(A216&lt;&gt;"",'Aylık Ödemeler'!I3,"")</f>
        <v>BELİRSİZ</v>
      </c>
      <c r="E216" s="9" t="str">
        <f t="shared" si="7"/>
        <v>Aylık</v>
      </c>
      <c r="F216" s="9" t="str">
        <f t="shared" si="8"/>
        <v>Bekliyor</v>
      </c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11">
        <f>IF('Aylık Ödemeler'!J3&lt;&gt;"",DATE(2026,8,'Aylık Ödemeler'!B3),"")</f>
        <v>46260</v>
      </c>
      <c r="B217" s="9" t="str">
        <f>IF(A217&lt;&gt;"",'Aylık Ödemeler'!A3,"")</f>
        <v>KDV</v>
      </c>
      <c r="C217" s="9" t="str">
        <f>IF(A217&lt;&gt;"","Ağustos 2026","")</f>
        <v>Ağustos 2026</v>
      </c>
      <c r="D217" s="12" t="str">
        <f>IF(A217&lt;&gt;"",'Aylık Ödemeler'!J3,"")</f>
        <v>BELİRSİZ</v>
      </c>
      <c r="E217" s="9" t="str">
        <f t="shared" si="7"/>
        <v>Aylık</v>
      </c>
      <c r="F217" s="9" t="str">
        <f t="shared" si="8"/>
        <v>Bekliyor</v>
      </c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11">
        <f>IF('Aylık Ödemeler'!K3&lt;&gt;"",DATE(2026,9,'Aylık Ödemeler'!B3),"")</f>
        <v>46291</v>
      </c>
      <c r="B218" s="9" t="str">
        <f>IF(A218&lt;&gt;"",'Aylık Ödemeler'!A3,"")</f>
        <v>KDV</v>
      </c>
      <c r="C218" s="9" t="str">
        <f>IF(A218&lt;&gt;"","Eylül 2026","")</f>
        <v>Eylül 2026</v>
      </c>
      <c r="D218" s="12" t="str">
        <f>IF(A218&lt;&gt;"",'Aylık Ödemeler'!K3,"")</f>
        <v>BELİRSİZ</v>
      </c>
      <c r="E218" s="9" t="str">
        <f t="shared" si="7"/>
        <v>Aylık</v>
      </c>
      <c r="F218" s="9" t="str">
        <f t="shared" si="8"/>
        <v>Bekliyor</v>
      </c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11">
        <f>IF('Aylık Ödemeler'!L3&lt;&gt;"",DATE(2026,10,'Aylık Ödemeler'!B3),"")</f>
        <v>46321</v>
      </c>
      <c r="B219" s="9" t="str">
        <f>IF(A219&lt;&gt;"",'Aylık Ödemeler'!A3,"")</f>
        <v>KDV</v>
      </c>
      <c r="C219" s="9" t="str">
        <f>IF(A219&lt;&gt;"","Ekim 2026","")</f>
        <v>Ekim 2026</v>
      </c>
      <c r="D219" s="12" t="str">
        <f>IF(A219&lt;&gt;"",'Aylık Ödemeler'!L3,"")</f>
        <v>BELİRSİZ</v>
      </c>
      <c r="E219" s="9" t="str">
        <f t="shared" si="7"/>
        <v>Aylık</v>
      </c>
      <c r="F219" s="9" t="str">
        <f t="shared" si="8"/>
        <v>Bekliyor</v>
      </c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11">
        <f>IF('Aylık Ödemeler'!M3&lt;&gt;"",DATE(2026,11,'Aylık Ödemeler'!B3),"")</f>
        <v>46352</v>
      </c>
      <c r="B220" s="9" t="str">
        <f>IF(A220&lt;&gt;"",'Aylık Ödemeler'!A3,"")</f>
        <v>KDV</v>
      </c>
      <c r="C220" s="9" t="str">
        <f>IF(A220&lt;&gt;"","Kasım 2026","")</f>
        <v>Kasım 2026</v>
      </c>
      <c r="D220" s="12" t="str">
        <f>IF(A220&lt;&gt;"",'Aylık Ödemeler'!M3,"")</f>
        <v>BELİRSİZ</v>
      </c>
      <c r="E220" s="9" t="str">
        <f t="shared" si="7"/>
        <v>Aylık</v>
      </c>
      <c r="F220" s="9" t="str">
        <f t="shared" si="8"/>
        <v>Bekliyor</v>
      </c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11">
        <f>IF('Aylık Ödemeler'!N3&lt;&gt;"",DATE(2026,12,'Aylık Ödemeler'!B3),"")</f>
        <v>46382</v>
      </c>
      <c r="B221" s="9" t="str">
        <f>IF(A221&lt;&gt;"",'Aylık Ödemeler'!A3,"")</f>
        <v>KDV</v>
      </c>
      <c r="C221" s="9" t="str">
        <f>IF(A221&lt;&gt;"","Aralık 2026","")</f>
        <v>Aralık 2026</v>
      </c>
      <c r="D221" s="12" t="str">
        <f>IF(A221&lt;&gt;"",'Aylık Ödemeler'!N3,"")</f>
        <v>BELİRSİZ</v>
      </c>
      <c r="E221" s="9" t="str">
        <f t="shared" si="7"/>
        <v>Aylık</v>
      </c>
      <c r="F221" s="9" t="str">
        <f t="shared" si="8"/>
        <v>Bekliyor</v>
      </c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11">
        <f>IF('Aylık Ödemeler'!C4&lt;&gt;"",DATE(2026,1,'Aylık Ödemeler'!B4),"")</f>
        <v>46052</v>
      </c>
      <c r="B222" s="9" t="str">
        <f>IF(A222&lt;&gt;"",'Aylık Ödemeler'!A4,"")</f>
        <v>SGK</v>
      </c>
      <c r="C222" s="9" t="str">
        <f>IF(A222&lt;&gt;"","Ocak 2026","")</f>
        <v>Ocak 2026</v>
      </c>
      <c r="D222" s="12">
        <f>IF(A222&lt;&gt;"",'Aylık Ödemeler'!C4,"")</f>
        <v>253000</v>
      </c>
      <c r="E222" s="9" t="str">
        <f t="shared" si="7"/>
        <v>Aylık</v>
      </c>
      <c r="F222" s="9" t="str">
        <f t="shared" si="8"/>
        <v>Bekliyor</v>
      </c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11">
        <f>IF('Aylık Ödemeler'!D4&lt;&gt;"",DATE(2026,2,'Aylık Ödemeler'!B4),"")</f>
        <v>46083</v>
      </c>
      <c r="B223" s="9" t="str">
        <f>IF(A223&lt;&gt;"",'Aylık Ödemeler'!A4,"")</f>
        <v>SGK</v>
      </c>
      <c r="C223" s="9" t="str">
        <f>IF(A223&lt;&gt;"","Şubat 2026","")</f>
        <v>Şubat 2026</v>
      </c>
      <c r="D223" s="12" t="str">
        <f>IF(A223&lt;&gt;"",'Aylık Ödemeler'!D4,"")</f>
        <v>BELİRSİZ</v>
      </c>
      <c r="E223" s="9" t="str">
        <f t="shared" si="7"/>
        <v>Aylık</v>
      </c>
      <c r="F223" s="9" t="str">
        <f t="shared" si="8"/>
        <v>Bekliyor</v>
      </c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11">
        <f>IF('Aylık Ödemeler'!E4&lt;&gt;"",DATE(2026,3,'Aylık Ödemeler'!B4),"")</f>
        <v>46111</v>
      </c>
      <c r="B224" s="9" t="str">
        <f>IF(A224&lt;&gt;"",'Aylık Ödemeler'!A4,"")</f>
        <v>SGK</v>
      </c>
      <c r="C224" s="9" t="str">
        <f>IF(A224&lt;&gt;"","Mart 2026","")</f>
        <v>Mart 2026</v>
      </c>
      <c r="D224" s="12" t="str">
        <f>IF(A224&lt;&gt;"",'Aylık Ödemeler'!E4,"")</f>
        <v>BELİRSİZ</v>
      </c>
      <c r="E224" s="9" t="str">
        <f t="shared" si="7"/>
        <v>Aylık</v>
      </c>
      <c r="F224" s="9" t="str">
        <f t="shared" si="8"/>
        <v>Bekliyor</v>
      </c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11">
        <f>IF('Aylık Ödemeler'!F4&lt;&gt;"",DATE(2026,4,'Aylık Ödemeler'!B4),"")</f>
        <v>46142</v>
      </c>
      <c r="B225" s="9" t="str">
        <f>IF(A225&lt;&gt;"",'Aylık Ödemeler'!A4,"")</f>
        <v>SGK</v>
      </c>
      <c r="C225" s="9" t="str">
        <f>IF(A225&lt;&gt;"","Nisan 2026","")</f>
        <v>Nisan 2026</v>
      </c>
      <c r="D225" s="12" t="str">
        <f>IF(A225&lt;&gt;"",'Aylık Ödemeler'!F4,"")</f>
        <v>BELİRSİZ</v>
      </c>
      <c r="E225" s="9" t="str">
        <f t="shared" si="7"/>
        <v>Aylık</v>
      </c>
      <c r="F225" s="9" t="str">
        <f t="shared" si="8"/>
        <v>Bekliyor</v>
      </c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11">
        <f>IF('Aylık Ödemeler'!G4&lt;&gt;"",DATE(2026,5,'Aylık Ödemeler'!B4),"")</f>
        <v>46172</v>
      </c>
      <c r="B226" s="9" t="str">
        <f>IF(A226&lt;&gt;"",'Aylık Ödemeler'!A4,"")</f>
        <v>SGK</v>
      </c>
      <c r="C226" s="9" t="str">
        <f>IF(A226&lt;&gt;"","Mayıs 2026","")</f>
        <v>Mayıs 2026</v>
      </c>
      <c r="D226" s="12" t="str">
        <f>IF(A226&lt;&gt;"",'Aylık Ödemeler'!G4,"")</f>
        <v>BELİRSİZ</v>
      </c>
      <c r="E226" s="9" t="str">
        <f t="shared" si="7"/>
        <v>Aylık</v>
      </c>
      <c r="F226" s="9" t="str">
        <f t="shared" si="8"/>
        <v>Bekliyor</v>
      </c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11">
        <f>IF('Aylık Ödemeler'!H4&lt;&gt;"",DATE(2026,6,'Aylık Ödemeler'!B4),"")</f>
        <v>46203</v>
      </c>
      <c r="B227" s="9" t="str">
        <f>IF(A227&lt;&gt;"",'Aylık Ödemeler'!A4,"")</f>
        <v>SGK</v>
      </c>
      <c r="C227" s="9" t="str">
        <f>IF(A227&lt;&gt;"","Haziran 2026","")</f>
        <v>Haziran 2026</v>
      </c>
      <c r="D227" s="12" t="str">
        <f>IF(A227&lt;&gt;"",'Aylık Ödemeler'!H4,"")</f>
        <v>BELİRSİZ</v>
      </c>
      <c r="E227" s="9" t="str">
        <f t="shared" si="7"/>
        <v>Aylık</v>
      </c>
      <c r="F227" s="9" t="str">
        <f t="shared" si="8"/>
        <v>Bekliyor</v>
      </c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11">
        <f>IF('Aylık Ödemeler'!I4&lt;&gt;"",DATE(2026,7,'Aylık Ödemeler'!B4),"")</f>
        <v>46233</v>
      </c>
      <c r="B228" s="9" t="str">
        <f>IF(A228&lt;&gt;"",'Aylık Ödemeler'!A4,"")</f>
        <v>SGK</v>
      </c>
      <c r="C228" s="9" t="str">
        <f>IF(A228&lt;&gt;"","Temmuz 2026","")</f>
        <v>Temmuz 2026</v>
      </c>
      <c r="D228" s="12" t="str">
        <f>IF(A228&lt;&gt;"",'Aylık Ödemeler'!I4,"")</f>
        <v>BELİRSİZ</v>
      </c>
      <c r="E228" s="9" t="str">
        <f t="shared" si="7"/>
        <v>Aylık</v>
      </c>
      <c r="F228" s="9" t="str">
        <f t="shared" si="8"/>
        <v>Bekliyor</v>
      </c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11">
        <f>IF('Aylık Ödemeler'!J4&lt;&gt;"",DATE(2026,8,'Aylık Ödemeler'!B4),"")</f>
        <v>46264</v>
      </c>
      <c r="B229" s="9" t="str">
        <f>IF(A229&lt;&gt;"",'Aylık Ödemeler'!A4,"")</f>
        <v>SGK</v>
      </c>
      <c r="C229" s="9" t="str">
        <f>IF(A229&lt;&gt;"","Ağustos 2026","")</f>
        <v>Ağustos 2026</v>
      </c>
      <c r="D229" s="12" t="str">
        <f>IF(A229&lt;&gt;"",'Aylık Ödemeler'!J4,"")</f>
        <v>BELİRSİZ</v>
      </c>
      <c r="E229" s="9" t="str">
        <f t="shared" si="7"/>
        <v>Aylık</v>
      </c>
      <c r="F229" s="9" t="str">
        <f t="shared" si="8"/>
        <v>Bekliyor</v>
      </c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11">
        <f>IF('Aylık Ödemeler'!K4&lt;&gt;"",DATE(2026,9,'Aylık Ödemeler'!B4),"")</f>
        <v>46295</v>
      </c>
      <c r="B230" s="9" t="str">
        <f>IF(A230&lt;&gt;"",'Aylık Ödemeler'!A4,"")</f>
        <v>SGK</v>
      </c>
      <c r="C230" s="9" t="str">
        <f>IF(A230&lt;&gt;"","Eylül 2026","")</f>
        <v>Eylül 2026</v>
      </c>
      <c r="D230" s="12" t="str">
        <f>IF(A230&lt;&gt;"",'Aylık Ödemeler'!K4,"")</f>
        <v>BELİRSİZ</v>
      </c>
      <c r="E230" s="9" t="str">
        <f t="shared" si="7"/>
        <v>Aylık</v>
      </c>
      <c r="F230" s="9" t="str">
        <f t="shared" si="8"/>
        <v>Bekliyor</v>
      </c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11">
        <f>IF('Aylık Ödemeler'!L4&lt;&gt;"",DATE(2026,10,'Aylık Ödemeler'!B4),"")</f>
        <v>46325</v>
      </c>
      <c r="B231" s="9" t="str">
        <f>IF(A231&lt;&gt;"",'Aylık Ödemeler'!A4,"")</f>
        <v>SGK</v>
      </c>
      <c r="C231" s="9" t="str">
        <f>IF(A231&lt;&gt;"","Ekim 2026","")</f>
        <v>Ekim 2026</v>
      </c>
      <c r="D231" s="12" t="str">
        <f>IF(A231&lt;&gt;"",'Aylık Ödemeler'!L4,"")</f>
        <v>BELİRSİZ</v>
      </c>
      <c r="E231" s="9" t="str">
        <f t="shared" si="7"/>
        <v>Aylık</v>
      </c>
      <c r="F231" s="9" t="str">
        <f t="shared" si="8"/>
        <v>Bekliyor</v>
      </c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11">
        <f>IF('Aylık Ödemeler'!M4&lt;&gt;"",DATE(2026,11,'Aylık Ödemeler'!B4),"")</f>
        <v>46356</v>
      </c>
      <c r="B232" s="9" t="str">
        <f>IF(A232&lt;&gt;"",'Aylık Ödemeler'!A4,"")</f>
        <v>SGK</v>
      </c>
      <c r="C232" s="9" t="str">
        <f>IF(A232&lt;&gt;"","Kasım 2026","")</f>
        <v>Kasım 2026</v>
      </c>
      <c r="D232" s="12" t="str">
        <f>IF(A232&lt;&gt;"",'Aylık Ödemeler'!M4,"")</f>
        <v>BELİRSİZ</v>
      </c>
      <c r="E232" s="9" t="str">
        <f t="shared" si="7"/>
        <v>Aylık</v>
      </c>
      <c r="F232" s="9" t="str">
        <f t="shared" si="8"/>
        <v>Bekliyor</v>
      </c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11">
        <f>IF('Aylık Ödemeler'!N4&lt;&gt;"",DATE(2026,12,'Aylık Ödemeler'!B4),"")</f>
        <v>46386</v>
      </c>
      <c r="B233" s="9" t="str">
        <f>IF(A233&lt;&gt;"",'Aylık Ödemeler'!A4,"")</f>
        <v>SGK</v>
      </c>
      <c r="C233" s="9" t="str">
        <f>IF(A233&lt;&gt;"","Aralık 2026","")</f>
        <v>Aralık 2026</v>
      </c>
      <c r="D233" s="12" t="str">
        <f>IF(A233&lt;&gt;"",'Aylık Ödemeler'!N4,"")</f>
        <v>BELİRSİZ</v>
      </c>
      <c r="E233" s="9" t="str">
        <f t="shared" si="7"/>
        <v>Aylık</v>
      </c>
      <c r="F233" s="9" t="str">
        <f t="shared" si="8"/>
        <v>Bekliyor</v>
      </c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11">
        <f>IF('Aylık Ödemeler'!C5&lt;&gt;"",DATE(2026,1,'Aylık Ödemeler'!B5),"")</f>
        <v>46048</v>
      </c>
      <c r="B234" s="9" t="str">
        <f>IF(A234&lt;&gt;"",'Aylık Ödemeler'!A5,"")</f>
        <v>Vergi</v>
      </c>
      <c r="C234" s="9" t="str">
        <f>IF(A234&lt;&gt;"","Ocak 2026","")</f>
        <v>Ocak 2026</v>
      </c>
      <c r="D234" s="12">
        <f>IF(A234&lt;&gt;"",'Aylık Ödemeler'!C5,"")</f>
        <v>82297.8</v>
      </c>
      <c r="E234" s="9" t="str">
        <f t="shared" si="7"/>
        <v>Aylık</v>
      </c>
      <c r="F234" s="9" t="str">
        <f t="shared" si="8"/>
        <v>Bekliyor</v>
      </c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11">
        <f>IF('Aylık Ödemeler'!D5&lt;&gt;"",DATE(2026,2,'Aylık Ödemeler'!B5),"")</f>
        <v>46079</v>
      </c>
      <c r="B235" s="9" t="str">
        <f>IF(A235&lt;&gt;"",'Aylık Ödemeler'!A5,"")</f>
        <v>Vergi</v>
      </c>
      <c r="C235" s="9" t="str">
        <f>IF(A235&lt;&gt;"","Şubat 2026","")</f>
        <v>Şubat 2026</v>
      </c>
      <c r="D235" s="12" t="str">
        <f>IF(A235&lt;&gt;"",'Aylık Ödemeler'!D5,"")</f>
        <v>BELİRSİZ</v>
      </c>
      <c r="E235" s="9" t="str">
        <f t="shared" si="7"/>
        <v>Aylık</v>
      </c>
      <c r="F235" s="9" t="str">
        <f t="shared" si="8"/>
        <v>Bekliyor</v>
      </c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11">
        <f>IF('Aylık Ödemeler'!E5&lt;&gt;"",DATE(2026,3,'Aylık Ödemeler'!B5),"")</f>
        <v>46107</v>
      </c>
      <c r="B236" s="9" t="str">
        <f>IF(A236&lt;&gt;"",'Aylık Ödemeler'!A5,"")</f>
        <v>Vergi</v>
      </c>
      <c r="C236" s="9" t="str">
        <f>IF(A236&lt;&gt;"","Mart 2026","")</f>
        <v>Mart 2026</v>
      </c>
      <c r="D236" s="12" t="str">
        <f>IF(A236&lt;&gt;"",'Aylık Ödemeler'!E5,"")</f>
        <v>BELİRSİZ</v>
      </c>
      <c r="E236" s="9" t="str">
        <f t="shared" si="7"/>
        <v>Aylık</v>
      </c>
      <c r="F236" s="9" t="str">
        <f t="shared" si="8"/>
        <v>Bekliyor</v>
      </c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11">
        <f>IF('Aylık Ödemeler'!F5&lt;&gt;"",DATE(2026,4,'Aylık Ödemeler'!B5),"")</f>
        <v>46138</v>
      </c>
      <c r="B237" s="9" t="str">
        <f>IF(A237&lt;&gt;"",'Aylık Ödemeler'!A5,"")</f>
        <v>Vergi</v>
      </c>
      <c r="C237" s="9" t="str">
        <f>IF(A237&lt;&gt;"","Nisan 2026","")</f>
        <v>Nisan 2026</v>
      </c>
      <c r="D237" s="12" t="str">
        <f>IF(A237&lt;&gt;"",'Aylık Ödemeler'!F5,"")</f>
        <v>BELİRSİZ</v>
      </c>
      <c r="E237" s="9" t="str">
        <f t="shared" si="7"/>
        <v>Aylık</v>
      </c>
      <c r="F237" s="9" t="str">
        <f t="shared" si="8"/>
        <v>Bekliyor</v>
      </c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11">
        <f>IF('Aylık Ödemeler'!G5&lt;&gt;"",DATE(2026,5,'Aylık Ödemeler'!B5),"")</f>
        <v>46168</v>
      </c>
      <c r="B238" s="9" t="str">
        <f>IF(A238&lt;&gt;"",'Aylık Ödemeler'!A5,"")</f>
        <v>Vergi</v>
      </c>
      <c r="C238" s="9" t="str">
        <f>IF(A238&lt;&gt;"","Mayıs 2026","")</f>
        <v>Mayıs 2026</v>
      </c>
      <c r="D238" s="12" t="str">
        <f>IF(A238&lt;&gt;"",'Aylık Ödemeler'!G5,"")</f>
        <v>BELİRSİZ</v>
      </c>
      <c r="E238" s="9" t="str">
        <f t="shared" si="7"/>
        <v>Aylık</v>
      </c>
      <c r="F238" s="9" t="str">
        <f t="shared" si="8"/>
        <v>Bekliyor</v>
      </c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11">
        <f>IF('Aylık Ödemeler'!H5&lt;&gt;"",DATE(2026,6,'Aylık Ödemeler'!B5),"")</f>
        <v>46199</v>
      </c>
      <c r="B239" s="9" t="str">
        <f>IF(A239&lt;&gt;"",'Aylık Ödemeler'!A5,"")</f>
        <v>Vergi</v>
      </c>
      <c r="C239" s="9" t="str">
        <f>IF(A239&lt;&gt;"","Haziran 2026","")</f>
        <v>Haziran 2026</v>
      </c>
      <c r="D239" s="12" t="str">
        <f>IF(A239&lt;&gt;"",'Aylık Ödemeler'!H5,"")</f>
        <v>BELİRSİZ</v>
      </c>
      <c r="E239" s="9" t="str">
        <f t="shared" si="7"/>
        <v>Aylık</v>
      </c>
      <c r="F239" s="9" t="str">
        <f t="shared" si="8"/>
        <v>Bekliyor</v>
      </c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11">
        <f>IF('Aylık Ödemeler'!I5&lt;&gt;"",DATE(2026,7,'Aylık Ödemeler'!B5),"")</f>
        <v>46229</v>
      </c>
      <c r="B240" s="9" t="str">
        <f>IF(A240&lt;&gt;"",'Aylık Ödemeler'!A5,"")</f>
        <v>Vergi</v>
      </c>
      <c r="C240" s="9" t="str">
        <f>IF(A240&lt;&gt;"","Temmuz 2026","")</f>
        <v>Temmuz 2026</v>
      </c>
      <c r="D240" s="12" t="str">
        <f>IF(A240&lt;&gt;"",'Aylık Ödemeler'!I5,"")</f>
        <v>BELİRSİZ</v>
      </c>
      <c r="E240" s="9" t="str">
        <f t="shared" si="7"/>
        <v>Aylık</v>
      </c>
      <c r="F240" s="9" t="str">
        <f t="shared" si="8"/>
        <v>Bekliyor</v>
      </c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11">
        <f>IF('Aylık Ödemeler'!J5&lt;&gt;"",DATE(2026,8,'Aylık Ödemeler'!B5),"")</f>
        <v>46260</v>
      </c>
      <c r="B241" s="9" t="str">
        <f>IF(A241&lt;&gt;"",'Aylık Ödemeler'!A5,"")</f>
        <v>Vergi</v>
      </c>
      <c r="C241" s="9" t="str">
        <f>IF(A241&lt;&gt;"","Ağustos 2026","")</f>
        <v>Ağustos 2026</v>
      </c>
      <c r="D241" s="12" t="str">
        <f>IF(A241&lt;&gt;"",'Aylık Ödemeler'!J5,"")</f>
        <v>BELİRSİZ</v>
      </c>
      <c r="E241" s="9" t="str">
        <f t="shared" si="7"/>
        <v>Aylık</v>
      </c>
      <c r="F241" s="9" t="str">
        <f t="shared" si="8"/>
        <v>Bekliyor</v>
      </c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11">
        <f>IF('Aylık Ödemeler'!K5&lt;&gt;"",DATE(2026,9,'Aylık Ödemeler'!B5),"")</f>
        <v>46291</v>
      </c>
      <c r="B242" s="9" t="str">
        <f>IF(A242&lt;&gt;"",'Aylık Ödemeler'!A5,"")</f>
        <v>Vergi</v>
      </c>
      <c r="C242" s="9" t="str">
        <f>IF(A242&lt;&gt;"","Eylül 2026","")</f>
        <v>Eylül 2026</v>
      </c>
      <c r="D242" s="12" t="str">
        <f>IF(A242&lt;&gt;"",'Aylık Ödemeler'!K5,"")</f>
        <v>BELİRSİZ</v>
      </c>
      <c r="E242" s="9" t="str">
        <f t="shared" si="7"/>
        <v>Aylık</v>
      </c>
      <c r="F242" s="9" t="str">
        <f t="shared" si="8"/>
        <v>Bekliyor</v>
      </c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11">
        <f>IF('Aylık Ödemeler'!L5&lt;&gt;"",DATE(2026,10,'Aylık Ödemeler'!B5),"")</f>
        <v>46321</v>
      </c>
      <c r="B243" s="9" t="str">
        <f>IF(A243&lt;&gt;"",'Aylık Ödemeler'!A5,"")</f>
        <v>Vergi</v>
      </c>
      <c r="C243" s="9" t="str">
        <f>IF(A243&lt;&gt;"","Ekim 2026","")</f>
        <v>Ekim 2026</v>
      </c>
      <c r="D243" s="12" t="str">
        <f>IF(A243&lt;&gt;"",'Aylık Ödemeler'!L5,"")</f>
        <v>BELİRSİZ</v>
      </c>
      <c r="E243" s="9" t="str">
        <f t="shared" si="7"/>
        <v>Aylık</v>
      </c>
      <c r="F243" s="9" t="str">
        <f t="shared" si="8"/>
        <v>Bekliyor</v>
      </c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11">
        <f>IF('Aylık Ödemeler'!M5&lt;&gt;"",DATE(2026,11,'Aylık Ödemeler'!B5),"")</f>
        <v>46352</v>
      </c>
      <c r="B244" s="9" t="str">
        <f>IF(A244&lt;&gt;"",'Aylık Ödemeler'!A5,"")</f>
        <v>Vergi</v>
      </c>
      <c r="C244" s="9" t="str">
        <f>IF(A244&lt;&gt;"","Kasım 2026","")</f>
        <v>Kasım 2026</v>
      </c>
      <c r="D244" s="12" t="str">
        <f>IF(A244&lt;&gt;"",'Aylık Ödemeler'!M5,"")</f>
        <v>BELİRSİZ</v>
      </c>
      <c r="E244" s="9" t="str">
        <f t="shared" si="7"/>
        <v>Aylık</v>
      </c>
      <c r="F244" s="9" t="str">
        <f t="shared" si="8"/>
        <v>Bekliyor</v>
      </c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11">
        <f>IF('Aylık Ödemeler'!N5&lt;&gt;"",DATE(2026,12,'Aylık Ödemeler'!B5),"")</f>
        <v>46382</v>
      </c>
      <c r="B245" s="9" t="str">
        <f>IF(A245&lt;&gt;"",'Aylık Ödemeler'!A5,"")</f>
        <v>Vergi</v>
      </c>
      <c r="C245" s="9" t="str">
        <f>IF(A245&lt;&gt;"","Aralık 2026","")</f>
        <v>Aralık 2026</v>
      </c>
      <c r="D245" s="12" t="str">
        <f>IF(A245&lt;&gt;"",'Aylık Ödemeler'!N5,"")</f>
        <v>BELİRSİZ</v>
      </c>
      <c r="E245" s="9" t="str">
        <f t="shared" si="7"/>
        <v>Aylık</v>
      </c>
      <c r="F245" s="9" t="str">
        <f t="shared" si="8"/>
        <v>Bekliyor</v>
      </c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11">
        <f>IF('Aylık Ödemeler'!C6&lt;&gt;"",DATE(2026,1,'Aylık Ödemeler'!B6),"")</f>
        <v>46023</v>
      </c>
      <c r="B246" s="9" t="str">
        <f>IF(A246&lt;&gt;"",'Aylık Ödemeler'!A6,"")</f>
        <v>Kira</v>
      </c>
      <c r="C246" s="9" t="str">
        <f>IF(A246&lt;&gt;"","Ocak 2026","")</f>
        <v>Ocak 2026</v>
      </c>
      <c r="D246" s="12">
        <f>IF(A246&lt;&gt;"",'Aylık Ödemeler'!C6,"")</f>
        <v>130000</v>
      </c>
      <c r="E246" s="9" t="str">
        <f t="shared" si="7"/>
        <v>Aylık</v>
      </c>
      <c r="F246" s="9" t="str">
        <f t="shared" si="8"/>
        <v>Bekliyor</v>
      </c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11">
        <f>IF('Aylık Ödemeler'!D6&lt;&gt;"",DATE(2026,2,'Aylık Ödemeler'!B6),"")</f>
        <v>46054</v>
      </c>
      <c r="B247" s="9" t="str">
        <f>IF(A247&lt;&gt;"",'Aylık Ödemeler'!A6,"")</f>
        <v>Kira</v>
      </c>
      <c r="C247" s="9" t="str">
        <f>IF(A247&lt;&gt;"","Şubat 2026","")</f>
        <v>Şubat 2026</v>
      </c>
      <c r="D247" s="12">
        <f>IF(A247&lt;&gt;"",'Aylık Ödemeler'!D6,"")</f>
        <v>130000</v>
      </c>
      <c r="E247" s="9" t="str">
        <f t="shared" si="7"/>
        <v>Aylık</v>
      </c>
      <c r="F247" s="9" t="str">
        <f t="shared" si="8"/>
        <v>Bekliyor</v>
      </c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11" t="str">
        <f>IF('Aylık Ödemeler'!E6&lt;&gt;"",DATE(2026,3,'Aylık Ödemeler'!B6),"")</f>
        <v/>
      </c>
      <c r="B248" s="9" t="str">
        <f>IF(A248&lt;&gt;"",'Aylık Ödemeler'!A6,"")</f>
        <v/>
      </c>
      <c r="C248" s="9" t="str">
        <f>IF(A248&lt;&gt;"","Mart 2026","")</f>
        <v/>
      </c>
      <c r="D248" s="12" t="str">
        <f>IF(A248&lt;&gt;"",'Aylık Ödemeler'!E6,"")</f>
        <v/>
      </c>
      <c r="E248" s="9" t="str">
        <f t="shared" si="7"/>
        <v/>
      </c>
      <c r="F248" s="9" t="str">
        <f t="shared" si="8"/>
        <v/>
      </c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11" t="str">
        <f>IF('Aylık Ödemeler'!F6&lt;&gt;"",DATE(2026,4,'Aylık Ödemeler'!B6),"")</f>
        <v/>
      </c>
      <c r="B249" s="9" t="str">
        <f>IF(A249&lt;&gt;"",'Aylık Ödemeler'!A6,"")</f>
        <v/>
      </c>
      <c r="C249" s="9" t="str">
        <f>IF(A249&lt;&gt;"","Nisan 2026","")</f>
        <v/>
      </c>
      <c r="D249" s="12" t="str">
        <f>IF(A249&lt;&gt;"",'Aylık Ödemeler'!F6,"")</f>
        <v/>
      </c>
      <c r="E249" s="9" t="str">
        <f t="shared" si="7"/>
        <v/>
      </c>
      <c r="F249" s="9" t="str">
        <f t="shared" si="8"/>
        <v/>
      </c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11" t="str">
        <f>IF('Aylık Ödemeler'!G6&lt;&gt;"",DATE(2026,5,'Aylık Ödemeler'!B6),"")</f>
        <v/>
      </c>
      <c r="B250" s="9" t="str">
        <f>IF(A250&lt;&gt;"",'Aylık Ödemeler'!A6,"")</f>
        <v/>
      </c>
      <c r="C250" s="9" t="str">
        <f>IF(A250&lt;&gt;"","Mayıs 2026","")</f>
        <v/>
      </c>
      <c r="D250" s="12" t="str">
        <f>IF(A250&lt;&gt;"",'Aylık Ödemeler'!G6,"")</f>
        <v/>
      </c>
      <c r="E250" s="9" t="str">
        <f t="shared" si="7"/>
        <v/>
      </c>
      <c r="F250" s="9" t="str">
        <f t="shared" si="8"/>
        <v/>
      </c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11" t="str">
        <f>IF('Aylık Ödemeler'!H6&lt;&gt;"",DATE(2026,6,'Aylık Ödemeler'!B6),"")</f>
        <v/>
      </c>
      <c r="B251" s="9" t="str">
        <f>IF(A251&lt;&gt;"",'Aylık Ödemeler'!A6,"")</f>
        <v/>
      </c>
      <c r="C251" s="9" t="str">
        <f>IF(A251&lt;&gt;"","Haziran 2026","")</f>
        <v/>
      </c>
      <c r="D251" s="12" t="str">
        <f>IF(A251&lt;&gt;"",'Aylık Ödemeler'!H6,"")</f>
        <v/>
      </c>
      <c r="E251" s="9" t="str">
        <f t="shared" si="7"/>
        <v/>
      </c>
      <c r="F251" s="9" t="str">
        <f t="shared" si="8"/>
        <v/>
      </c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11" t="str">
        <f>IF('Aylık Ödemeler'!I6&lt;&gt;"",DATE(2026,7,'Aylık Ödemeler'!B6),"")</f>
        <v/>
      </c>
      <c r="B252" s="9" t="str">
        <f>IF(A252&lt;&gt;"",'Aylık Ödemeler'!A6,"")</f>
        <v/>
      </c>
      <c r="C252" s="9" t="str">
        <f>IF(A252&lt;&gt;"","Temmuz 2026","")</f>
        <v/>
      </c>
      <c r="D252" s="12" t="str">
        <f>IF(A252&lt;&gt;"",'Aylık Ödemeler'!I6,"")</f>
        <v/>
      </c>
      <c r="E252" s="9" t="str">
        <f t="shared" si="7"/>
        <v/>
      </c>
      <c r="F252" s="9" t="str">
        <f t="shared" si="8"/>
        <v/>
      </c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11" t="str">
        <f>IF('Aylık Ödemeler'!J6&lt;&gt;"",DATE(2026,8,'Aylık Ödemeler'!B6),"")</f>
        <v/>
      </c>
      <c r="B253" s="9" t="str">
        <f>IF(A253&lt;&gt;"",'Aylık Ödemeler'!A6,"")</f>
        <v/>
      </c>
      <c r="C253" s="9" t="str">
        <f>IF(A253&lt;&gt;"","Ağustos 2026","")</f>
        <v/>
      </c>
      <c r="D253" s="12" t="str">
        <f>IF(A253&lt;&gt;"",'Aylık Ödemeler'!J6,"")</f>
        <v/>
      </c>
      <c r="E253" s="9" t="str">
        <f t="shared" si="7"/>
        <v/>
      </c>
      <c r="F253" s="9" t="str">
        <f t="shared" si="8"/>
        <v/>
      </c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11" t="str">
        <f>IF('Aylık Ödemeler'!K6&lt;&gt;"",DATE(2026,9,'Aylık Ödemeler'!B6),"")</f>
        <v/>
      </c>
      <c r="B254" s="9" t="str">
        <f>IF(A254&lt;&gt;"",'Aylık Ödemeler'!A6,"")</f>
        <v/>
      </c>
      <c r="C254" s="9" t="str">
        <f>IF(A254&lt;&gt;"","Eylül 2026","")</f>
        <v/>
      </c>
      <c r="D254" s="12" t="str">
        <f>IF(A254&lt;&gt;"",'Aylık Ödemeler'!K6,"")</f>
        <v/>
      </c>
      <c r="E254" s="9" t="str">
        <f t="shared" si="7"/>
        <v/>
      </c>
      <c r="F254" s="9" t="str">
        <f t="shared" si="8"/>
        <v/>
      </c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11" t="str">
        <f>IF('Aylık Ödemeler'!L6&lt;&gt;"",DATE(2026,10,'Aylık Ödemeler'!B6),"")</f>
        <v/>
      </c>
      <c r="B255" s="9" t="str">
        <f>IF(A255&lt;&gt;"",'Aylık Ödemeler'!A6,"")</f>
        <v/>
      </c>
      <c r="C255" s="9" t="str">
        <f>IF(A255&lt;&gt;"","Ekim 2026","")</f>
        <v/>
      </c>
      <c r="D255" s="12" t="str">
        <f>IF(A255&lt;&gt;"",'Aylık Ödemeler'!L6,"")</f>
        <v/>
      </c>
      <c r="E255" s="9" t="str">
        <f t="shared" si="7"/>
        <v/>
      </c>
      <c r="F255" s="9" t="str">
        <f t="shared" si="8"/>
        <v/>
      </c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11" t="str">
        <f>IF('Aylık Ödemeler'!M6&lt;&gt;"",DATE(2026,11,'Aylık Ödemeler'!B6),"")</f>
        <v/>
      </c>
      <c r="B256" s="9" t="str">
        <f>IF(A256&lt;&gt;"",'Aylık Ödemeler'!A6,"")</f>
        <v/>
      </c>
      <c r="C256" s="9" t="str">
        <f>IF(A256&lt;&gt;"","Kasım 2026","")</f>
        <v/>
      </c>
      <c r="D256" s="12" t="str">
        <f>IF(A256&lt;&gt;"",'Aylık Ödemeler'!M6,"")</f>
        <v/>
      </c>
      <c r="E256" s="9" t="str">
        <f t="shared" si="7"/>
        <v/>
      </c>
      <c r="F256" s="9" t="str">
        <f t="shared" si="8"/>
        <v/>
      </c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11" t="str">
        <f>IF('Aylık Ödemeler'!N6&lt;&gt;"",DATE(2026,12,'Aylık Ödemeler'!B6),"")</f>
        <v/>
      </c>
      <c r="B257" s="9" t="str">
        <f>IF(A257&lt;&gt;"",'Aylık Ödemeler'!A6,"")</f>
        <v/>
      </c>
      <c r="C257" s="9" t="str">
        <f>IF(A257&lt;&gt;"","Aralık 2026","")</f>
        <v/>
      </c>
      <c r="D257" s="12" t="str">
        <f>IF(A257&lt;&gt;"",'Aylık Ödemeler'!N6,"")</f>
        <v/>
      </c>
      <c r="E257" s="9" t="str">
        <f t="shared" si="7"/>
        <v/>
      </c>
      <c r="F257" s="9" t="str">
        <f t="shared" si="8"/>
        <v/>
      </c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11" t="str">
        <f>IF('Aylık Ödemeler'!C7&lt;&gt;"",DATE(2026,1,'Aylık Ödemeler'!B7),"")</f>
        <v/>
      </c>
      <c r="B258" s="9" t="str">
        <f>IF(A258&lt;&gt;"",'Aylık Ödemeler'!A7,"")</f>
        <v/>
      </c>
      <c r="C258" s="9" t="str">
        <f>IF(A258&lt;&gt;"","Ocak 2026","")</f>
        <v/>
      </c>
      <c r="D258" s="12" t="str">
        <f>IF(A258&lt;&gt;"",'Aylık Ödemeler'!C7,"")</f>
        <v/>
      </c>
      <c r="E258" s="9" t="str">
        <f t="shared" si="7"/>
        <v/>
      </c>
      <c r="F258" s="9" t="str">
        <f t="shared" si="8"/>
        <v/>
      </c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11" t="str">
        <f>IF('Aylık Ödemeler'!D7&lt;&gt;"",DATE(2026,2,'Aylık Ödemeler'!B7),"")</f>
        <v/>
      </c>
      <c r="B259" s="9" t="str">
        <f>IF(A259&lt;&gt;"",'Aylık Ödemeler'!A7,"")</f>
        <v/>
      </c>
      <c r="C259" s="9" t="str">
        <f>IF(A259&lt;&gt;"","Şubat 2026","")</f>
        <v/>
      </c>
      <c r="D259" s="12" t="str">
        <f>IF(A259&lt;&gt;"",'Aylık Ödemeler'!D7,"")</f>
        <v/>
      </c>
      <c r="E259" s="9" t="str">
        <f t="shared" si="7"/>
        <v/>
      </c>
      <c r="F259" s="9" t="str">
        <f t="shared" si="8"/>
        <v/>
      </c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11" t="str">
        <f>IF('Aylık Ödemeler'!E7&lt;&gt;"",DATE(2026,3,'Aylık Ödemeler'!B7),"")</f>
        <v/>
      </c>
      <c r="B260" s="9" t="str">
        <f>IF(A260&lt;&gt;"",'Aylık Ödemeler'!A7,"")</f>
        <v/>
      </c>
      <c r="C260" s="9" t="str">
        <f>IF(A260&lt;&gt;"","Mart 2026","")</f>
        <v/>
      </c>
      <c r="D260" s="12" t="str">
        <f>IF(A260&lt;&gt;"",'Aylık Ödemeler'!E7,"")</f>
        <v/>
      </c>
      <c r="E260" s="9" t="str">
        <f t="shared" si="7"/>
        <v/>
      </c>
      <c r="F260" s="9" t="str">
        <f t="shared" si="8"/>
        <v/>
      </c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11" t="str">
        <f>IF('Aylık Ödemeler'!F7&lt;&gt;"",DATE(2026,4,'Aylık Ödemeler'!B7),"")</f>
        <v/>
      </c>
      <c r="B261" s="9" t="str">
        <f>IF(A261&lt;&gt;"",'Aylık Ödemeler'!A7,"")</f>
        <v/>
      </c>
      <c r="C261" s="9" t="str">
        <f>IF(A261&lt;&gt;"","Nisan 2026","")</f>
        <v/>
      </c>
      <c r="D261" s="12" t="str">
        <f>IF(A261&lt;&gt;"",'Aylık Ödemeler'!F7,"")</f>
        <v/>
      </c>
      <c r="E261" s="9" t="str">
        <f t="shared" si="7"/>
        <v/>
      </c>
      <c r="F261" s="9" t="str">
        <f t="shared" si="8"/>
        <v/>
      </c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11" t="str">
        <f>IF('Aylık Ödemeler'!G7&lt;&gt;"",DATE(2026,5,'Aylık Ödemeler'!B7),"")</f>
        <v/>
      </c>
      <c r="B262" s="9" t="str">
        <f>IF(A262&lt;&gt;"",'Aylık Ödemeler'!A7,"")</f>
        <v/>
      </c>
      <c r="C262" s="9" t="str">
        <f>IF(A262&lt;&gt;"","Mayıs 2026","")</f>
        <v/>
      </c>
      <c r="D262" s="12" t="str">
        <f>IF(A262&lt;&gt;"",'Aylık Ödemeler'!G7,"")</f>
        <v/>
      </c>
      <c r="E262" s="9" t="str">
        <f t="shared" si="7"/>
        <v/>
      </c>
      <c r="F262" s="9" t="str">
        <f t="shared" si="8"/>
        <v/>
      </c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11" t="str">
        <f>IF('Aylık Ödemeler'!H7&lt;&gt;"",DATE(2026,6,'Aylık Ödemeler'!B7),"")</f>
        <v/>
      </c>
      <c r="B263" s="9" t="str">
        <f>IF(A263&lt;&gt;"",'Aylık Ödemeler'!A7,"")</f>
        <v/>
      </c>
      <c r="C263" s="9" t="str">
        <f>IF(A263&lt;&gt;"","Haziran 2026","")</f>
        <v/>
      </c>
      <c r="D263" s="12" t="str">
        <f>IF(A263&lt;&gt;"",'Aylık Ödemeler'!H7,"")</f>
        <v/>
      </c>
      <c r="E263" s="9" t="str">
        <f t="shared" si="7"/>
        <v/>
      </c>
      <c r="F263" s="9" t="str">
        <f t="shared" si="8"/>
        <v/>
      </c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11" t="str">
        <f>IF('Aylık Ödemeler'!I7&lt;&gt;"",DATE(2026,7,'Aylık Ödemeler'!B7),"")</f>
        <v/>
      </c>
      <c r="B264" s="9" t="str">
        <f>IF(A264&lt;&gt;"",'Aylık Ödemeler'!A7,"")</f>
        <v/>
      </c>
      <c r="C264" s="9" t="str">
        <f>IF(A264&lt;&gt;"","Temmuz 2026","")</f>
        <v/>
      </c>
      <c r="D264" s="12" t="str">
        <f>IF(A264&lt;&gt;"",'Aylık Ödemeler'!I7,"")</f>
        <v/>
      </c>
      <c r="E264" s="9" t="str">
        <f t="shared" si="7"/>
        <v/>
      </c>
      <c r="F264" s="9" t="str">
        <f t="shared" si="8"/>
        <v/>
      </c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11" t="str">
        <f>IF('Aylık Ödemeler'!J7&lt;&gt;"",DATE(2026,8,'Aylık Ödemeler'!B7),"")</f>
        <v/>
      </c>
      <c r="B265" s="9" t="str">
        <f>IF(A265&lt;&gt;"",'Aylık Ödemeler'!A7,"")</f>
        <v/>
      </c>
      <c r="C265" s="9" t="str">
        <f>IF(A265&lt;&gt;"","Ağustos 2026","")</f>
        <v/>
      </c>
      <c r="D265" s="12" t="str">
        <f>IF(A265&lt;&gt;"",'Aylık Ödemeler'!J7,"")</f>
        <v/>
      </c>
      <c r="E265" s="9" t="str">
        <f t="shared" si="7"/>
        <v/>
      </c>
      <c r="F265" s="9" t="str">
        <f t="shared" si="8"/>
        <v/>
      </c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11" t="str">
        <f>IF('Aylık Ödemeler'!K7&lt;&gt;"",DATE(2026,9,'Aylık Ödemeler'!B7),"")</f>
        <v/>
      </c>
      <c r="B266" s="9" t="str">
        <f>IF(A266&lt;&gt;"",'Aylık Ödemeler'!A7,"")</f>
        <v/>
      </c>
      <c r="C266" s="9" t="str">
        <f>IF(A266&lt;&gt;"","Eylül 2026","")</f>
        <v/>
      </c>
      <c r="D266" s="12" t="str">
        <f>IF(A266&lt;&gt;"",'Aylık Ödemeler'!K7,"")</f>
        <v/>
      </c>
      <c r="E266" s="9" t="str">
        <f t="shared" si="7"/>
        <v/>
      </c>
      <c r="F266" s="9" t="str">
        <f t="shared" si="8"/>
        <v/>
      </c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11" t="str">
        <f>IF('Aylık Ödemeler'!L7&lt;&gt;"",DATE(2026,10,'Aylık Ödemeler'!B7),"")</f>
        <v/>
      </c>
      <c r="B267" s="9" t="str">
        <f>IF(A267&lt;&gt;"",'Aylık Ödemeler'!A7,"")</f>
        <v/>
      </c>
      <c r="C267" s="9" t="str">
        <f>IF(A267&lt;&gt;"","Ekim 2026","")</f>
        <v/>
      </c>
      <c r="D267" s="12" t="str">
        <f>IF(A267&lt;&gt;"",'Aylık Ödemeler'!L7,"")</f>
        <v/>
      </c>
      <c r="E267" s="9" t="str">
        <f t="shared" si="7"/>
        <v/>
      </c>
      <c r="F267" s="9" t="str">
        <f t="shared" si="8"/>
        <v/>
      </c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11" t="str">
        <f>IF('Aylık Ödemeler'!M7&lt;&gt;"",DATE(2026,11,'Aylık Ödemeler'!B7),"")</f>
        <v/>
      </c>
      <c r="B268" s="9" t="str">
        <f>IF(A268&lt;&gt;"",'Aylık Ödemeler'!A7,"")</f>
        <v/>
      </c>
      <c r="C268" s="9" t="str">
        <f>IF(A268&lt;&gt;"","Kasım 2026","")</f>
        <v/>
      </c>
      <c r="D268" s="12" t="str">
        <f>IF(A268&lt;&gt;"",'Aylık Ödemeler'!M7,"")</f>
        <v/>
      </c>
      <c r="E268" s="9" t="str">
        <f t="shared" si="7"/>
        <v/>
      </c>
      <c r="F268" s="9" t="str">
        <f t="shared" si="8"/>
        <v/>
      </c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11" t="str">
        <f>IF('Aylık Ödemeler'!N7&lt;&gt;"",DATE(2026,12,'Aylık Ödemeler'!B7),"")</f>
        <v/>
      </c>
      <c r="B269" s="9" t="str">
        <f>IF(A269&lt;&gt;"",'Aylık Ödemeler'!A7,"")</f>
        <v/>
      </c>
      <c r="C269" s="9" t="str">
        <f>IF(A269&lt;&gt;"","Aralık 2026","")</f>
        <v/>
      </c>
      <c r="D269" s="12" t="str">
        <f>IF(A269&lt;&gt;"",'Aylık Ödemeler'!N7,"")</f>
        <v/>
      </c>
      <c r="E269" s="9" t="str">
        <f t="shared" si="7"/>
        <v/>
      </c>
      <c r="F269" s="9" t="str">
        <f t="shared" si="8"/>
        <v/>
      </c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11" t="str">
        <f>IF('Aylık Ödemeler'!C8&lt;&gt;"",DATE(2026,1,'Aylık Ödemeler'!B8),"")</f>
        <v/>
      </c>
      <c r="B270" s="9" t="str">
        <f>IF(A270&lt;&gt;"",'Aylık Ödemeler'!A8,"")</f>
        <v/>
      </c>
      <c r="C270" s="9" t="str">
        <f>IF(A270&lt;&gt;"","Ocak 2026","")</f>
        <v/>
      </c>
      <c r="D270" s="12" t="str">
        <f>IF(A270&lt;&gt;"",'Aylık Ödemeler'!C8,"")</f>
        <v/>
      </c>
      <c r="E270" s="9" t="str">
        <f t="shared" si="7"/>
        <v/>
      </c>
      <c r="F270" s="9" t="str">
        <f t="shared" si="8"/>
        <v/>
      </c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11" t="str">
        <f>IF('Aylık Ödemeler'!D8&lt;&gt;"",DATE(2026,2,'Aylık Ödemeler'!B8),"")</f>
        <v/>
      </c>
      <c r="B271" s="9" t="str">
        <f>IF(A271&lt;&gt;"",'Aylık Ödemeler'!A8,"")</f>
        <v/>
      </c>
      <c r="C271" s="9" t="str">
        <f>IF(A271&lt;&gt;"","Şubat 2026","")</f>
        <v/>
      </c>
      <c r="D271" s="12" t="str">
        <f>IF(A271&lt;&gt;"",'Aylık Ödemeler'!D8,"")</f>
        <v/>
      </c>
      <c r="E271" s="9" t="str">
        <f t="shared" si="7"/>
        <v/>
      </c>
      <c r="F271" s="9" t="str">
        <f t="shared" si="8"/>
        <v/>
      </c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11" t="str">
        <f>IF('Aylık Ödemeler'!E8&lt;&gt;"",DATE(2026,3,'Aylık Ödemeler'!B8),"")</f>
        <v/>
      </c>
      <c r="B272" s="9" t="str">
        <f>IF(A272&lt;&gt;"",'Aylık Ödemeler'!A8,"")</f>
        <v/>
      </c>
      <c r="C272" s="9" t="str">
        <f>IF(A272&lt;&gt;"","Mart 2026","")</f>
        <v/>
      </c>
      <c r="D272" s="12" t="str">
        <f>IF(A272&lt;&gt;"",'Aylık Ödemeler'!E8,"")</f>
        <v/>
      </c>
      <c r="E272" s="9" t="str">
        <f t="shared" si="7"/>
        <v/>
      </c>
      <c r="F272" s="9" t="str">
        <f t="shared" si="8"/>
        <v/>
      </c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11" t="str">
        <f>IF('Aylık Ödemeler'!F8&lt;&gt;"",DATE(2026,4,'Aylık Ödemeler'!B8),"")</f>
        <v/>
      </c>
      <c r="B273" s="9" t="str">
        <f>IF(A273&lt;&gt;"",'Aylık Ödemeler'!A8,"")</f>
        <v/>
      </c>
      <c r="C273" s="9" t="str">
        <f>IF(A273&lt;&gt;"","Nisan 2026","")</f>
        <v/>
      </c>
      <c r="D273" s="12" t="str">
        <f>IF(A273&lt;&gt;"",'Aylık Ödemeler'!F8,"")</f>
        <v/>
      </c>
      <c r="E273" s="9" t="str">
        <f t="shared" si="7"/>
        <v/>
      </c>
      <c r="F273" s="9" t="str">
        <f t="shared" si="8"/>
        <v/>
      </c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11" t="str">
        <f>IF('Aylık Ödemeler'!G8&lt;&gt;"",DATE(2026,5,'Aylık Ödemeler'!B8),"")</f>
        <v/>
      </c>
      <c r="B274" s="9" t="str">
        <f>IF(A274&lt;&gt;"",'Aylık Ödemeler'!A8,"")</f>
        <v/>
      </c>
      <c r="C274" s="9" t="str">
        <f>IF(A274&lt;&gt;"","Mayıs 2026","")</f>
        <v/>
      </c>
      <c r="D274" s="12" t="str">
        <f>IF(A274&lt;&gt;"",'Aylık Ödemeler'!G8,"")</f>
        <v/>
      </c>
      <c r="E274" s="9" t="str">
        <f t="shared" si="7"/>
        <v/>
      </c>
      <c r="F274" s="9" t="str">
        <f t="shared" si="8"/>
        <v/>
      </c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11" t="str">
        <f>IF('Aylık Ödemeler'!H8&lt;&gt;"",DATE(2026,6,'Aylık Ödemeler'!B8),"")</f>
        <v/>
      </c>
      <c r="B275" s="9" t="str">
        <f>IF(A275&lt;&gt;"",'Aylık Ödemeler'!A8,"")</f>
        <v/>
      </c>
      <c r="C275" s="9" t="str">
        <f>IF(A275&lt;&gt;"","Haziran 2026","")</f>
        <v/>
      </c>
      <c r="D275" s="12" t="str">
        <f>IF(A275&lt;&gt;"",'Aylık Ödemeler'!H8,"")</f>
        <v/>
      </c>
      <c r="E275" s="9" t="str">
        <f t="shared" si="7"/>
        <v/>
      </c>
      <c r="F275" s="9" t="str">
        <f t="shared" si="8"/>
        <v/>
      </c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11" t="str">
        <f>IF('Aylık Ödemeler'!I8&lt;&gt;"",DATE(2026,7,'Aylık Ödemeler'!B8),"")</f>
        <v/>
      </c>
      <c r="B276" s="9" t="str">
        <f>IF(A276&lt;&gt;"",'Aylık Ödemeler'!A8,"")</f>
        <v/>
      </c>
      <c r="C276" s="9" t="str">
        <f>IF(A276&lt;&gt;"","Temmuz 2026","")</f>
        <v/>
      </c>
      <c r="D276" s="12" t="str">
        <f>IF(A276&lt;&gt;"",'Aylık Ödemeler'!I8,"")</f>
        <v/>
      </c>
      <c r="E276" s="9" t="str">
        <f t="shared" si="7"/>
        <v/>
      </c>
      <c r="F276" s="9" t="str">
        <f t="shared" si="8"/>
        <v/>
      </c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11" t="str">
        <f>IF('Aylık Ödemeler'!J8&lt;&gt;"",DATE(2026,8,'Aylık Ödemeler'!B8),"")</f>
        <v/>
      </c>
      <c r="B277" s="9" t="str">
        <f>IF(A277&lt;&gt;"",'Aylık Ödemeler'!A8,"")</f>
        <v/>
      </c>
      <c r="C277" s="9" t="str">
        <f>IF(A277&lt;&gt;"","Ağustos 2026","")</f>
        <v/>
      </c>
      <c r="D277" s="12" t="str">
        <f>IF(A277&lt;&gt;"",'Aylık Ödemeler'!J8,"")</f>
        <v/>
      </c>
      <c r="E277" s="9" t="str">
        <f t="shared" si="7"/>
        <v/>
      </c>
      <c r="F277" s="9" t="str">
        <f t="shared" si="8"/>
        <v/>
      </c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11" t="str">
        <f>IF('Aylık Ödemeler'!K8&lt;&gt;"",DATE(2026,9,'Aylık Ödemeler'!B8),"")</f>
        <v/>
      </c>
      <c r="B278" s="9" t="str">
        <f>IF(A278&lt;&gt;"",'Aylık Ödemeler'!A8,"")</f>
        <v/>
      </c>
      <c r="C278" s="9" t="str">
        <f>IF(A278&lt;&gt;"","Eylül 2026","")</f>
        <v/>
      </c>
      <c r="D278" s="12" t="str">
        <f>IF(A278&lt;&gt;"",'Aylık Ödemeler'!K8,"")</f>
        <v/>
      </c>
      <c r="E278" s="9" t="str">
        <f t="shared" si="7"/>
        <v/>
      </c>
      <c r="F278" s="9" t="str">
        <f t="shared" si="8"/>
        <v/>
      </c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11" t="str">
        <f>IF('Aylık Ödemeler'!L8&lt;&gt;"",DATE(2026,10,'Aylık Ödemeler'!B8),"")</f>
        <v/>
      </c>
      <c r="B279" s="9" t="str">
        <f>IF(A279&lt;&gt;"",'Aylık Ödemeler'!A8,"")</f>
        <v/>
      </c>
      <c r="C279" s="9" t="str">
        <f>IF(A279&lt;&gt;"","Ekim 2026","")</f>
        <v/>
      </c>
      <c r="D279" s="12" t="str">
        <f>IF(A279&lt;&gt;"",'Aylık Ödemeler'!L8,"")</f>
        <v/>
      </c>
      <c r="E279" s="9" t="str">
        <f t="shared" si="7"/>
        <v/>
      </c>
      <c r="F279" s="9" t="str">
        <f t="shared" si="8"/>
        <v/>
      </c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11" t="str">
        <f>IF('Aylık Ödemeler'!M8&lt;&gt;"",DATE(2026,11,'Aylık Ödemeler'!B8),"")</f>
        <v/>
      </c>
      <c r="B280" s="9" t="str">
        <f>IF(A280&lt;&gt;"",'Aylık Ödemeler'!A8,"")</f>
        <v/>
      </c>
      <c r="C280" s="9" t="str">
        <f>IF(A280&lt;&gt;"","Kasım 2026","")</f>
        <v/>
      </c>
      <c r="D280" s="12" t="str">
        <f>IF(A280&lt;&gt;"",'Aylık Ödemeler'!M8,"")</f>
        <v/>
      </c>
      <c r="E280" s="9" t="str">
        <f t="shared" si="7"/>
        <v/>
      </c>
      <c r="F280" s="9" t="str">
        <f t="shared" si="8"/>
        <v/>
      </c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11" t="str">
        <f>IF('Aylık Ödemeler'!N8&lt;&gt;"",DATE(2026,12,'Aylık Ödemeler'!B8),"")</f>
        <v/>
      </c>
      <c r="B281" s="9" t="str">
        <f>IF(A281&lt;&gt;"",'Aylık Ödemeler'!A8,"")</f>
        <v/>
      </c>
      <c r="C281" s="9" t="str">
        <f>IF(A281&lt;&gt;"","Aralık 2026","")</f>
        <v/>
      </c>
      <c r="D281" s="12" t="str">
        <f>IF(A281&lt;&gt;"",'Aylık Ödemeler'!N8,"")</f>
        <v/>
      </c>
      <c r="E281" s="9" t="str">
        <f t="shared" si="7"/>
        <v/>
      </c>
      <c r="F281" s="9" t="str">
        <f t="shared" si="8"/>
        <v/>
      </c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11" t="str">
        <f>IF('Aylık Ödemeler'!C9&lt;&gt;"",DATE(2026,1,'Aylık Ödemeler'!B9),"")</f>
        <v/>
      </c>
      <c r="B282" s="9" t="str">
        <f>IF(A282&lt;&gt;"",'Aylık Ödemeler'!A9,"")</f>
        <v/>
      </c>
      <c r="C282" s="9" t="str">
        <f>IF(A282&lt;&gt;"","Ocak 2026","")</f>
        <v/>
      </c>
      <c r="D282" s="12" t="str">
        <f>IF(A282&lt;&gt;"",'Aylık Ödemeler'!C9,"")</f>
        <v/>
      </c>
      <c r="E282" s="9" t="str">
        <f t="shared" si="7"/>
        <v/>
      </c>
      <c r="F282" s="9" t="str">
        <f t="shared" si="8"/>
        <v/>
      </c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11" t="str">
        <f>IF('Aylık Ödemeler'!D9&lt;&gt;"",DATE(2026,2,'Aylık Ödemeler'!B9),"")</f>
        <v/>
      </c>
      <c r="B283" s="9" t="str">
        <f>IF(A283&lt;&gt;"",'Aylık Ödemeler'!A9,"")</f>
        <v/>
      </c>
      <c r="C283" s="9" t="str">
        <f>IF(A283&lt;&gt;"","Şubat 2026","")</f>
        <v/>
      </c>
      <c r="D283" s="12" t="str">
        <f>IF(A283&lt;&gt;"",'Aylık Ödemeler'!D9,"")</f>
        <v/>
      </c>
      <c r="E283" s="9" t="str">
        <f t="shared" si="7"/>
        <v/>
      </c>
      <c r="F283" s="9" t="str">
        <f t="shared" si="8"/>
        <v/>
      </c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11" t="str">
        <f>IF('Aylık Ödemeler'!E9&lt;&gt;"",DATE(2026,3,'Aylık Ödemeler'!B9),"")</f>
        <v/>
      </c>
      <c r="B284" s="9" t="str">
        <f>IF(A284&lt;&gt;"",'Aylık Ödemeler'!A9,"")</f>
        <v/>
      </c>
      <c r="C284" s="9" t="str">
        <f>IF(A284&lt;&gt;"","Mart 2026","")</f>
        <v/>
      </c>
      <c r="D284" s="12" t="str">
        <f>IF(A284&lt;&gt;"",'Aylık Ödemeler'!E9,"")</f>
        <v/>
      </c>
      <c r="E284" s="9" t="str">
        <f t="shared" si="7"/>
        <v/>
      </c>
      <c r="F284" s="9" t="str">
        <f t="shared" si="8"/>
        <v/>
      </c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11" t="str">
        <f>IF('Aylık Ödemeler'!F9&lt;&gt;"",DATE(2026,4,'Aylık Ödemeler'!B9),"")</f>
        <v/>
      </c>
      <c r="B285" s="9" t="str">
        <f>IF(A285&lt;&gt;"",'Aylık Ödemeler'!A9,"")</f>
        <v/>
      </c>
      <c r="C285" s="9" t="str">
        <f>IF(A285&lt;&gt;"","Nisan 2026","")</f>
        <v/>
      </c>
      <c r="D285" s="12" t="str">
        <f>IF(A285&lt;&gt;"",'Aylık Ödemeler'!F9,"")</f>
        <v/>
      </c>
      <c r="E285" s="9" t="str">
        <f t="shared" si="7"/>
        <v/>
      </c>
      <c r="F285" s="9" t="str">
        <f t="shared" si="8"/>
        <v/>
      </c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11" t="str">
        <f>IF('Aylık Ödemeler'!G9&lt;&gt;"",DATE(2026,5,'Aylık Ödemeler'!B9),"")</f>
        <v/>
      </c>
      <c r="B286" s="9" t="str">
        <f>IF(A286&lt;&gt;"",'Aylık Ödemeler'!A9,"")</f>
        <v/>
      </c>
      <c r="C286" s="9" t="str">
        <f>IF(A286&lt;&gt;"","Mayıs 2026","")</f>
        <v/>
      </c>
      <c r="D286" s="12" t="str">
        <f>IF(A286&lt;&gt;"",'Aylık Ödemeler'!G9,"")</f>
        <v/>
      </c>
      <c r="E286" s="9" t="str">
        <f t="shared" si="7"/>
        <v/>
      </c>
      <c r="F286" s="9" t="str">
        <f t="shared" si="8"/>
        <v/>
      </c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11" t="str">
        <f>IF('Aylık Ödemeler'!H9&lt;&gt;"",DATE(2026,6,'Aylık Ödemeler'!B9),"")</f>
        <v/>
      </c>
      <c r="B287" s="9" t="str">
        <f>IF(A287&lt;&gt;"",'Aylık Ödemeler'!A9,"")</f>
        <v/>
      </c>
      <c r="C287" s="9" t="str">
        <f>IF(A287&lt;&gt;"","Haziran 2026","")</f>
        <v/>
      </c>
      <c r="D287" s="12" t="str">
        <f>IF(A287&lt;&gt;"",'Aylık Ödemeler'!H9,"")</f>
        <v/>
      </c>
      <c r="E287" s="9" t="str">
        <f t="shared" si="7"/>
        <v/>
      </c>
      <c r="F287" s="9" t="str">
        <f t="shared" si="8"/>
        <v/>
      </c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11" t="str">
        <f>IF('Aylık Ödemeler'!I9&lt;&gt;"",DATE(2026,7,'Aylık Ödemeler'!B9),"")</f>
        <v/>
      </c>
      <c r="B288" s="9" t="str">
        <f>IF(A288&lt;&gt;"",'Aylık Ödemeler'!A9,"")</f>
        <v/>
      </c>
      <c r="C288" s="9" t="str">
        <f>IF(A288&lt;&gt;"","Temmuz 2026","")</f>
        <v/>
      </c>
      <c r="D288" s="12" t="str">
        <f>IF(A288&lt;&gt;"",'Aylık Ödemeler'!I9,"")</f>
        <v/>
      </c>
      <c r="E288" s="9" t="str">
        <f t="shared" si="7"/>
        <v/>
      </c>
      <c r="F288" s="9" t="str">
        <f t="shared" si="8"/>
        <v/>
      </c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11" t="str">
        <f>IF('Aylık Ödemeler'!J9&lt;&gt;"",DATE(2026,8,'Aylık Ödemeler'!B9),"")</f>
        <v/>
      </c>
      <c r="B289" s="9" t="str">
        <f>IF(A289&lt;&gt;"",'Aylık Ödemeler'!A9,"")</f>
        <v/>
      </c>
      <c r="C289" s="9" t="str">
        <f>IF(A289&lt;&gt;"","Ağustos 2026","")</f>
        <v/>
      </c>
      <c r="D289" s="12" t="str">
        <f>IF(A289&lt;&gt;"",'Aylık Ödemeler'!J9,"")</f>
        <v/>
      </c>
      <c r="E289" s="9" t="str">
        <f t="shared" si="7"/>
        <v/>
      </c>
      <c r="F289" s="9" t="str">
        <f t="shared" si="8"/>
        <v/>
      </c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11" t="str">
        <f>IF('Aylık Ödemeler'!K9&lt;&gt;"",DATE(2026,9,'Aylık Ödemeler'!B9),"")</f>
        <v/>
      </c>
      <c r="B290" s="9" t="str">
        <f>IF(A290&lt;&gt;"",'Aylık Ödemeler'!A9,"")</f>
        <v/>
      </c>
      <c r="C290" s="9" t="str">
        <f>IF(A290&lt;&gt;"","Eylül 2026","")</f>
        <v/>
      </c>
      <c r="D290" s="12" t="str">
        <f>IF(A290&lt;&gt;"",'Aylık Ödemeler'!K9,"")</f>
        <v/>
      </c>
      <c r="E290" s="9" t="str">
        <f t="shared" si="7"/>
        <v/>
      </c>
      <c r="F290" s="9" t="str">
        <f t="shared" si="8"/>
        <v/>
      </c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11" t="str">
        <f>IF('Aylık Ödemeler'!L9&lt;&gt;"",DATE(2026,10,'Aylık Ödemeler'!B9),"")</f>
        <v/>
      </c>
      <c r="B291" s="9" t="str">
        <f>IF(A291&lt;&gt;"",'Aylık Ödemeler'!A9,"")</f>
        <v/>
      </c>
      <c r="C291" s="9" t="str">
        <f>IF(A291&lt;&gt;"","Ekim 2026","")</f>
        <v/>
      </c>
      <c r="D291" s="12" t="str">
        <f>IF(A291&lt;&gt;"",'Aylık Ödemeler'!L9,"")</f>
        <v/>
      </c>
      <c r="E291" s="9" t="str">
        <f t="shared" si="7"/>
        <v/>
      </c>
      <c r="F291" s="9" t="str">
        <f t="shared" si="8"/>
        <v/>
      </c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11" t="str">
        <f>IF('Aylık Ödemeler'!M9&lt;&gt;"",DATE(2026,11,'Aylık Ödemeler'!B9),"")</f>
        <v/>
      </c>
      <c r="B292" s="9" t="str">
        <f>IF(A292&lt;&gt;"",'Aylık Ödemeler'!A9,"")</f>
        <v/>
      </c>
      <c r="C292" s="9" t="str">
        <f>IF(A292&lt;&gt;"","Kasım 2026","")</f>
        <v/>
      </c>
      <c r="D292" s="12" t="str">
        <f>IF(A292&lt;&gt;"",'Aylık Ödemeler'!M9,"")</f>
        <v/>
      </c>
      <c r="E292" s="9" t="str">
        <f t="shared" si="7"/>
        <v/>
      </c>
      <c r="F292" s="9" t="str">
        <f t="shared" si="8"/>
        <v/>
      </c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11" t="str">
        <f>IF('Aylık Ödemeler'!N9&lt;&gt;"",DATE(2026,12,'Aylık Ödemeler'!B9),"")</f>
        <v/>
      </c>
      <c r="B293" s="9" t="str">
        <f>IF(A293&lt;&gt;"",'Aylık Ödemeler'!A9,"")</f>
        <v/>
      </c>
      <c r="C293" s="9" t="str">
        <f>IF(A293&lt;&gt;"","Aralık 2026","")</f>
        <v/>
      </c>
      <c r="D293" s="12" t="str">
        <f>IF(A293&lt;&gt;"",'Aylık Ödemeler'!N9,"")</f>
        <v/>
      </c>
      <c r="E293" s="9" t="str">
        <f t="shared" si="7"/>
        <v/>
      </c>
      <c r="F293" s="9" t="str">
        <f t="shared" si="8"/>
        <v/>
      </c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11" t="str">
        <f>IF('Aylık Ödemeler'!C10&lt;&gt;"",DATE(2026,1,'Aylık Ödemeler'!B10),"")</f>
        <v/>
      </c>
      <c r="B294" s="9" t="str">
        <f>IF(A294&lt;&gt;"",'Aylık Ödemeler'!A10,"")</f>
        <v/>
      </c>
      <c r="C294" s="9" t="str">
        <f>IF(A294&lt;&gt;"","Ocak 2026","")</f>
        <v/>
      </c>
      <c r="D294" s="12" t="str">
        <f>IF(A294&lt;&gt;"",'Aylık Ödemeler'!C10,"")</f>
        <v/>
      </c>
      <c r="E294" s="9" t="str">
        <f t="shared" si="7"/>
        <v/>
      </c>
      <c r="F294" s="9" t="str">
        <f t="shared" si="8"/>
        <v/>
      </c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11" t="str">
        <f>IF('Aylık Ödemeler'!D10&lt;&gt;"",DATE(2026,2,'Aylık Ödemeler'!B10),"")</f>
        <v/>
      </c>
      <c r="B295" s="9" t="str">
        <f>IF(A295&lt;&gt;"",'Aylık Ödemeler'!A10,"")</f>
        <v/>
      </c>
      <c r="C295" s="9" t="str">
        <f>IF(A295&lt;&gt;"","Şubat 2026","")</f>
        <v/>
      </c>
      <c r="D295" s="12" t="str">
        <f>IF(A295&lt;&gt;"",'Aylık Ödemeler'!D10,"")</f>
        <v/>
      </c>
      <c r="E295" s="9" t="str">
        <f t="shared" si="7"/>
        <v/>
      </c>
      <c r="F295" s="9" t="str">
        <f t="shared" si="8"/>
        <v/>
      </c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11" t="str">
        <f>IF('Aylık Ödemeler'!E10&lt;&gt;"",DATE(2026,3,'Aylık Ödemeler'!B10),"")</f>
        <v/>
      </c>
      <c r="B296" s="9" t="str">
        <f>IF(A296&lt;&gt;"",'Aylık Ödemeler'!A10,"")</f>
        <v/>
      </c>
      <c r="C296" s="9" t="str">
        <f>IF(A296&lt;&gt;"","Mart 2026","")</f>
        <v/>
      </c>
      <c r="D296" s="12" t="str">
        <f>IF(A296&lt;&gt;"",'Aylık Ödemeler'!E10,"")</f>
        <v/>
      </c>
      <c r="E296" s="9" t="str">
        <f t="shared" si="7"/>
        <v/>
      </c>
      <c r="F296" s="9" t="str">
        <f t="shared" si="8"/>
        <v/>
      </c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11" t="str">
        <f>IF('Aylık Ödemeler'!F10&lt;&gt;"",DATE(2026,4,'Aylık Ödemeler'!B10),"")</f>
        <v/>
      </c>
      <c r="B297" s="9" t="str">
        <f>IF(A297&lt;&gt;"",'Aylık Ödemeler'!A10,"")</f>
        <v/>
      </c>
      <c r="C297" s="9" t="str">
        <f>IF(A297&lt;&gt;"","Nisan 2026","")</f>
        <v/>
      </c>
      <c r="D297" s="12" t="str">
        <f>IF(A297&lt;&gt;"",'Aylık Ödemeler'!F10,"")</f>
        <v/>
      </c>
      <c r="E297" s="9" t="str">
        <f t="shared" si="7"/>
        <v/>
      </c>
      <c r="F297" s="9" t="str">
        <f t="shared" si="8"/>
        <v/>
      </c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11" t="str">
        <f>IF('Aylık Ödemeler'!G10&lt;&gt;"",DATE(2026,5,'Aylık Ödemeler'!B10),"")</f>
        <v/>
      </c>
      <c r="B298" s="9" t="str">
        <f>IF(A298&lt;&gt;"",'Aylık Ödemeler'!A10,"")</f>
        <v/>
      </c>
      <c r="C298" s="9" t="str">
        <f>IF(A298&lt;&gt;"","Mayıs 2026","")</f>
        <v/>
      </c>
      <c r="D298" s="12" t="str">
        <f>IF(A298&lt;&gt;"",'Aylık Ödemeler'!G10,"")</f>
        <v/>
      </c>
      <c r="E298" s="9" t="str">
        <f t="shared" si="7"/>
        <v/>
      </c>
      <c r="F298" s="9" t="str">
        <f t="shared" si="8"/>
        <v/>
      </c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11" t="str">
        <f>IF('Aylık Ödemeler'!H10&lt;&gt;"",DATE(2026,6,'Aylık Ödemeler'!B10),"")</f>
        <v/>
      </c>
      <c r="B299" s="9" t="str">
        <f>IF(A299&lt;&gt;"",'Aylık Ödemeler'!A10,"")</f>
        <v/>
      </c>
      <c r="C299" s="9" t="str">
        <f>IF(A299&lt;&gt;"","Haziran 2026","")</f>
        <v/>
      </c>
      <c r="D299" s="12" t="str">
        <f>IF(A299&lt;&gt;"",'Aylık Ödemeler'!H10,"")</f>
        <v/>
      </c>
      <c r="E299" s="9" t="str">
        <f t="shared" si="7"/>
        <v/>
      </c>
      <c r="F299" s="9" t="str">
        <f t="shared" si="8"/>
        <v/>
      </c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11" t="str">
        <f>IF('Aylık Ödemeler'!I10&lt;&gt;"",DATE(2026,7,'Aylık Ödemeler'!B10),"")</f>
        <v/>
      </c>
      <c r="B300" s="9" t="str">
        <f>IF(A300&lt;&gt;"",'Aylık Ödemeler'!A10,"")</f>
        <v/>
      </c>
      <c r="C300" s="9" t="str">
        <f>IF(A300&lt;&gt;"","Temmuz 2026","")</f>
        <v/>
      </c>
      <c r="D300" s="12" t="str">
        <f>IF(A300&lt;&gt;"",'Aylık Ödemeler'!I10,"")</f>
        <v/>
      </c>
      <c r="E300" s="9" t="str">
        <f t="shared" si="7"/>
        <v/>
      </c>
      <c r="F300" s="9" t="str">
        <f t="shared" si="8"/>
        <v/>
      </c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11" t="str">
        <f>IF('Aylık Ödemeler'!J10&lt;&gt;"",DATE(2026,8,'Aylık Ödemeler'!B10),"")</f>
        <v/>
      </c>
      <c r="B301" s="9" t="str">
        <f>IF(A301&lt;&gt;"",'Aylık Ödemeler'!A10,"")</f>
        <v/>
      </c>
      <c r="C301" s="9" t="str">
        <f>IF(A301&lt;&gt;"","Ağustos 2026","")</f>
        <v/>
      </c>
      <c r="D301" s="12" t="str">
        <f>IF(A301&lt;&gt;"",'Aylık Ödemeler'!J10,"")</f>
        <v/>
      </c>
      <c r="E301" s="9" t="str">
        <f t="shared" si="7"/>
        <v/>
      </c>
      <c r="F301" s="9" t="str">
        <f t="shared" si="8"/>
        <v/>
      </c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11" t="str">
        <f>IF('Aylık Ödemeler'!K10&lt;&gt;"",DATE(2026,9,'Aylık Ödemeler'!B10),"")</f>
        <v/>
      </c>
      <c r="B302" s="9" t="str">
        <f>IF(A302&lt;&gt;"",'Aylık Ödemeler'!A10,"")</f>
        <v/>
      </c>
      <c r="C302" s="9" t="str">
        <f>IF(A302&lt;&gt;"","Eylül 2026","")</f>
        <v/>
      </c>
      <c r="D302" s="12" t="str">
        <f>IF(A302&lt;&gt;"",'Aylık Ödemeler'!K10,"")</f>
        <v/>
      </c>
      <c r="E302" s="9" t="str">
        <f t="shared" si="7"/>
        <v/>
      </c>
      <c r="F302" s="9" t="str">
        <f t="shared" si="8"/>
        <v/>
      </c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11" t="str">
        <f>IF('Aylık Ödemeler'!L10&lt;&gt;"",DATE(2026,10,'Aylık Ödemeler'!B10),"")</f>
        <v/>
      </c>
      <c r="B303" s="9" t="str">
        <f>IF(A303&lt;&gt;"",'Aylık Ödemeler'!A10,"")</f>
        <v/>
      </c>
      <c r="C303" s="9" t="str">
        <f>IF(A303&lt;&gt;"","Ekim 2026","")</f>
        <v/>
      </c>
      <c r="D303" s="12" t="str">
        <f>IF(A303&lt;&gt;"",'Aylık Ödemeler'!L10,"")</f>
        <v/>
      </c>
      <c r="E303" s="9" t="str">
        <f t="shared" si="7"/>
        <v/>
      </c>
      <c r="F303" s="9" t="str">
        <f t="shared" si="8"/>
        <v/>
      </c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11" t="str">
        <f>IF('Aylık Ödemeler'!M10&lt;&gt;"",DATE(2026,11,'Aylık Ödemeler'!B10),"")</f>
        <v/>
      </c>
      <c r="B304" s="9" t="str">
        <f>IF(A304&lt;&gt;"",'Aylık Ödemeler'!A10,"")</f>
        <v/>
      </c>
      <c r="C304" s="9" t="str">
        <f>IF(A304&lt;&gt;"","Kasım 2026","")</f>
        <v/>
      </c>
      <c r="D304" s="12" t="str">
        <f>IF(A304&lt;&gt;"",'Aylık Ödemeler'!M10,"")</f>
        <v/>
      </c>
      <c r="E304" s="9" t="str">
        <f t="shared" si="7"/>
        <v/>
      </c>
      <c r="F304" s="9" t="str">
        <f t="shared" si="8"/>
        <v/>
      </c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11" t="str">
        <f>IF('Aylık Ödemeler'!N10&lt;&gt;"",DATE(2026,12,'Aylık Ödemeler'!B10),"")</f>
        <v/>
      </c>
      <c r="B305" s="9" t="str">
        <f>IF(A305&lt;&gt;"",'Aylık Ödemeler'!A10,"")</f>
        <v/>
      </c>
      <c r="C305" s="9" t="str">
        <f>IF(A305&lt;&gt;"","Aralık 2026","")</f>
        <v/>
      </c>
      <c r="D305" s="12" t="str">
        <f>IF(A305&lt;&gt;"",'Aylık Ödemeler'!N10,"")</f>
        <v/>
      </c>
      <c r="E305" s="9" t="str">
        <f t="shared" si="7"/>
        <v/>
      </c>
      <c r="F305" s="9" t="str">
        <f t="shared" si="8"/>
        <v/>
      </c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11" t="str">
        <f>IF('Aylık Ödemeler'!C11&lt;&gt;"",DATE(2026,1,'Aylık Ödemeler'!B11),"")</f>
        <v/>
      </c>
      <c r="B306" s="9" t="str">
        <f>IF(A306&lt;&gt;"",'Aylık Ödemeler'!A11,"")</f>
        <v/>
      </c>
      <c r="C306" s="9" t="str">
        <f>IF(A306&lt;&gt;"","Ocak 2026","")</f>
        <v/>
      </c>
      <c r="D306" s="12" t="str">
        <f>IF(A306&lt;&gt;"",'Aylık Ödemeler'!C11,"")</f>
        <v/>
      </c>
      <c r="E306" s="9" t="str">
        <f t="shared" si="7"/>
        <v/>
      </c>
      <c r="F306" s="9" t="str">
        <f t="shared" si="8"/>
        <v/>
      </c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11" t="str">
        <f>IF('Aylık Ödemeler'!D11&lt;&gt;"",DATE(2026,2,'Aylık Ödemeler'!B11),"")</f>
        <v/>
      </c>
      <c r="B307" s="9" t="str">
        <f>IF(A307&lt;&gt;"",'Aylık Ödemeler'!A11,"")</f>
        <v/>
      </c>
      <c r="C307" s="9" t="str">
        <f>IF(A307&lt;&gt;"","Şubat 2026","")</f>
        <v/>
      </c>
      <c r="D307" s="12" t="str">
        <f>IF(A307&lt;&gt;"",'Aylık Ödemeler'!D11,"")</f>
        <v/>
      </c>
      <c r="E307" s="9" t="str">
        <f t="shared" si="7"/>
        <v/>
      </c>
      <c r="F307" s="9" t="str">
        <f t="shared" si="8"/>
        <v/>
      </c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11" t="str">
        <f>IF('Aylık Ödemeler'!E11&lt;&gt;"",DATE(2026,3,'Aylık Ödemeler'!B11),"")</f>
        <v/>
      </c>
      <c r="B308" s="9" t="str">
        <f>IF(A308&lt;&gt;"",'Aylık Ödemeler'!A11,"")</f>
        <v/>
      </c>
      <c r="C308" s="9" t="str">
        <f>IF(A308&lt;&gt;"","Mart 2026","")</f>
        <v/>
      </c>
      <c r="D308" s="12" t="str">
        <f>IF(A308&lt;&gt;"",'Aylık Ödemeler'!E11,"")</f>
        <v/>
      </c>
      <c r="E308" s="9" t="str">
        <f t="shared" si="7"/>
        <v/>
      </c>
      <c r="F308" s="9" t="str">
        <f t="shared" si="8"/>
        <v/>
      </c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11" t="str">
        <f>IF('Aylık Ödemeler'!F11&lt;&gt;"",DATE(2026,4,'Aylık Ödemeler'!B11),"")</f>
        <v/>
      </c>
      <c r="B309" s="9" t="str">
        <f>IF(A309&lt;&gt;"",'Aylık Ödemeler'!A11,"")</f>
        <v/>
      </c>
      <c r="C309" s="9" t="str">
        <f>IF(A309&lt;&gt;"","Nisan 2026","")</f>
        <v/>
      </c>
      <c r="D309" s="12" t="str">
        <f>IF(A309&lt;&gt;"",'Aylık Ödemeler'!F11,"")</f>
        <v/>
      </c>
      <c r="E309" s="9" t="str">
        <f t="shared" si="7"/>
        <v/>
      </c>
      <c r="F309" s="9" t="str">
        <f t="shared" si="8"/>
        <v/>
      </c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11" t="str">
        <f>IF('Aylık Ödemeler'!G11&lt;&gt;"",DATE(2026,5,'Aylık Ödemeler'!B11),"")</f>
        <v/>
      </c>
      <c r="B310" s="9" t="str">
        <f>IF(A310&lt;&gt;"",'Aylık Ödemeler'!A11,"")</f>
        <v/>
      </c>
      <c r="C310" s="9" t="str">
        <f>IF(A310&lt;&gt;"","Mayıs 2026","")</f>
        <v/>
      </c>
      <c r="D310" s="12" t="str">
        <f>IF(A310&lt;&gt;"",'Aylık Ödemeler'!G11,"")</f>
        <v/>
      </c>
      <c r="E310" s="9" t="str">
        <f t="shared" si="7"/>
        <v/>
      </c>
      <c r="F310" s="9" t="str">
        <f t="shared" si="8"/>
        <v/>
      </c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11" t="str">
        <f>IF('Aylık Ödemeler'!H11&lt;&gt;"",DATE(2026,6,'Aylık Ödemeler'!B11),"")</f>
        <v/>
      </c>
      <c r="B311" s="9" t="str">
        <f>IF(A311&lt;&gt;"",'Aylık Ödemeler'!A11,"")</f>
        <v/>
      </c>
      <c r="C311" s="9" t="str">
        <f>IF(A311&lt;&gt;"","Haziran 2026","")</f>
        <v/>
      </c>
      <c r="D311" s="12" t="str">
        <f>IF(A311&lt;&gt;"",'Aylık Ödemeler'!H11,"")</f>
        <v/>
      </c>
      <c r="E311" s="9" t="str">
        <f t="shared" si="7"/>
        <v/>
      </c>
      <c r="F311" s="9" t="str">
        <f t="shared" si="8"/>
        <v/>
      </c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11" t="str">
        <f>IF('Aylık Ödemeler'!I11&lt;&gt;"",DATE(2026,7,'Aylık Ödemeler'!B11),"")</f>
        <v/>
      </c>
      <c r="B312" s="9" t="str">
        <f>IF(A312&lt;&gt;"",'Aylık Ödemeler'!A11,"")</f>
        <v/>
      </c>
      <c r="C312" s="9" t="str">
        <f>IF(A312&lt;&gt;"","Temmuz 2026","")</f>
        <v/>
      </c>
      <c r="D312" s="12" t="str">
        <f>IF(A312&lt;&gt;"",'Aylık Ödemeler'!I11,"")</f>
        <v/>
      </c>
      <c r="E312" s="9" t="str">
        <f t="shared" si="7"/>
        <v/>
      </c>
      <c r="F312" s="9" t="str">
        <f t="shared" si="8"/>
        <v/>
      </c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11" t="str">
        <f>IF('Aylık Ödemeler'!J11&lt;&gt;"",DATE(2026,8,'Aylık Ödemeler'!B11),"")</f>
        <v/>
      </c>
      <c r="B313" s="9" t="str">
        <f>IF(A313&lt;&gt;"",'Aylık Ödemeler'!A11,"")</f>
        <v/>
      </c>
      <c r="C313" s="9" t="str">
        <f>IF(A313&lt;&gt;"","Ağustos 2026","")</f>
        <v/>
      </c>
      <c r="D313" s="12" t="str">
        <f>IF(A313&lt;&gt;"",'Aylık Ödemeler'!J11,"")</f>
        <v/>
      </c>
      <c r="E313" s="9" t="str">
        <f t="shared" si="7"/>
        <v/>
      </c>
      <c r="F313" s="9" t="str">
        <f t="shared" si="8"/>
        <v/>
      </c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11" t="str">
        <f>IF('Aylık Ödemeler'!K11&lt;&gt;"",DATE(2026,9,'Aylık Ödemeler'!B11),"")</f>
        <v/>
      </c>
      <c r="B314" s="9" t="str">
        <f>IF(A314&lt;&gt;"",'Aylık Ödemeler'!A11,"")</f>
        <v/>
      </c>
      <c r="C314" s="9" t="str">
        <f>IF(A314&lt;&gt;"","Eylül 2026","")</f>
        <v/>
      </c>
      <c r="D314" s="12" t="str">
        <f>IF(A314&lt;&gt;"",'Aylık Ödemeler'!K11,"")</f>
        <v/>
      </c>
      <c r="E314" s="9" t="str">
        <f t="shared" si="7"/>
        <v/>
      </c>
      <c r="F314" s="9" t="str">
        <f t="shared" si="8"/>
        <v/>
      </c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11" t="str">
        <f>IF('Aylık Ödemeler'!L11&lt;&gt;"",DATE(2026,10,'Aylık Ödemeler'!B11),"")</f>
        <v/>
      </c>
      <c r="B315" s="9" t="str">
        <f>IF(A315&lt;&gt;"",'Aylık Ödemeler'!A11,"")</f>
        <v/>
      </c>
      <c r="C315" s="9" t="str">
        <f>IF(A315&lt;&gt;"","Ekim 2026","")</f>
        <v/>
      </c>
      <c r="D315" s="12" t="str">
        <f>IF(A315&lt;&gt;"",'Aylık Ödemeler'!L11,"")</f>
        <v/>
      </c>
      <c r="E315" s="9" t="str">
        <f t="shared" si="7"/>
        <v/>
      </c>
      <c r="F315" s="9" t="str">
        <f t="shared" si="8"/>
        <v/>
      </c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11" t="str">
        <f>IF('Aylık Ödemeler'!M11&lt;&gt;"",DATE(2026,11,'Aylık Ödemeler'!B11),"")</f>
        <v/>
      </c>
      <c r="B316" s="9" t="str">
        <f>IF(A316&lt;&gt;"",'Aylık Ödemeler'!A11,"")</f>
        <v/>
      </c>
      <c r="C316" s="9" t="str">
        <f>IF(A316&lt;&gt;"","Kasım 2026","")</f>
        <v/>
      </c>
      <c r="D316" s="12" t="str">
        <f>IF(A316&lt;&gt;"",'Aylık Ödemeler'!M11,"")</f>
        <v/>
      </c>
      <c r="E316" s="9" t="str">
        <f t="shared" si="7"/>
        <v/>
      </c>
      <c r="F316" s="9" t="str">
        <f t="shared" si="8"/>
        <v/>
      </c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11" t="str">
        <f>IF('Aylık Ödemeler'!N11&lt;&gt;"",DATE(2026,12,'Aylık Ödemeler'!B11),"")</f>
        <v/>
      </c>
      <c r="B317" s="9" t="str">
        <f>IF(A317&lt;&gt;"",'Aylık Ödemeler'!A11,"")</f>
        <v/>
      </c>
      <c r="C317" s="9" t="str">
        <f>IF(A317&lt;&gt;"","Aralık 2026","")</f>
        <v/>
      </c>
      <c r="D317" s="12" t="str">
        <f>IF(A317&lt;&gt;"",'Aylık Ödemeler'!N11,"")</f>
        <v/>
      </c>
      <c r="E317" s="9" t="str">
        <f t="shared" si="7"/>
        <v/>
      </c>
      <c r="F317" s="9" t="str">
        <f t="shared" si="8"/>
        <v/>
      </c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11" t="str">
        <f>IF('Aylık Ödemeler'!C12&lt;&gt;"",DATE(2026,1,'Aylık Ödemeler'!B12),"")</f>
        <v/>
      </c>
      <c r="B318" s="9" t="str">
        <f>IF(A318&lt;&gt;"",'Aylık Ödemeler'!A12,"")</f>
        <v/>
      </c>
      <c r="C318" s="9" t="str">
        <f>IF(A318&lt;&gt;"","Ocak 2026","")</f>
        <v/>
      </c>
      <c r="D318" s="12" t="str">
        <f>IF(A318&lt;&gt;"",'Aylık Ödemeler'!C12,"")</f>
        <v/>
      </c>
      <c r="E318" s="9" t="str">
        <f t="shared" si="7"/>
        <v/>
      </c>
      <c r="F318" s="9" t="str">
        <f t="shared" si="8"/>
        <v/>
      </c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11" t="str">
        <f>IF('Aylık Ödemeler'!D12&lt;&gt;"",DATE(2026,2,'Aylık Ödemeler'!B12),"")</f>
        <v/>
      </c>
      <c r="B319" s="9" t="str">
        <f>IF(A319&lt;&gt;"",'Aylık Ödemeler'!A12,"")</f>
        <v/>
      </c>
      <c r="C319" s="9" t="str">
        <f>IF(A319&lt;&gt;"","Şubat 2026","")</f>
        <v/>
      </c>
      <c r="D319" s="12" t="str">
        <f>IF(A319&lt;&gt;"",'Aylık Ödemeler'!D12,"")</f>
        <v/>
      </c>
      <c r="E319" s="9" t="str">
        <f t="shared" si="7"/>
        <v/>
      </c>
      <c r="F319" s="9" t="str">
        <f t="shared" si="8"/>
        <v/>
      </c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11" t="str">
        <f>IF('Aylık Ödemeler'!E12&lt;&gt;"",DATE(2026,3,'Aylık Ödemeler'!B12),"")</f>
        <v/>
      </c>
      <c r="B320" s="9" t="str">
        <f>IF(A320&lt;&gt;"",'Aylık Ödemeler'!A12,"")</f>
        <v/>
      </c>
      <c r="C320" s="9" t="str">
        <f>IF(A320&lt;&gt;"","Mart 2026","")</f>
        <v/>
      </c>
      <c r="D320" s="12" t="str">
        <f>IF(A320&lt;&gt;"",'Aylık Ödemeler'!E12,"")</f>
        <v/>
      </c>
      <c r="E320" s="9" t="str">
        <f t="shared" si="7"/>
        <v/>
      </c>
      <c r="F320" s="9" t="str">
        <f t="shared" si="8"/>
        <v/>
      </c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11" t="str">
        <f>IF('Aylık Ödemeler'!F12&lt;&gt;"",DATE(2026,4,'Aylık Ödemeler'!B12),"")</f>
        <v/>
      </c>
      <c r="B321" s="9" t="str">
        <f>IF(A321&lt;&gt;"",'Aylık Ödemeler'!A12,"")</f>
        <v/>
      </c>
      <c r="C321" s="9" t="str">
        <f>IF(A321&lt;&gt;"","Nisan 2026","")</f>
        <v/>
      </c>
      <c r="D321" s="12" t="str">
        <f>IF(A321&lt;&gt;"",'Aylık Ödemeler'!F12,"")</f>
        <v/>
      </c>
      <c r="E321" s="9" t="str">
        <f t="shared" si="7"/>
        <v/>
      </c>
      <c r="F321" s="9" t="str">
        <f t="shared" si="8"/>
        <v/>
      </c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11" t="str">
        <f>IF('Aylık Ödemeler'!G12&lt;&gt;"",DATE(2026,5,'Aylık Ödemeler'!B12),"")</f>
        <v/>
      </c>
      <c r="B322" s="9" t="str">
        <f>IF(A322&lt;&gt;"",'Aylık Ödemeler'!A12,"")</f>
        <v/>
      </c>
      <c r="C322" s="9" t="str">
        <f>IF(A322&lt;&gt;"","Mayıs 2026","")</f>
        <v/>
      </c>
      <c r="D322" s="12" t="str">
        <f>IF(A322&lt;&gt;"",'Aylık Ödemeler'!G12,"")</f>
        <v/>
      </c>
      <c r="E322" s="9" t="str">
        <f t="shared" si="7"/>
        <v/>
      </c>
      <c r="F322" s="9" t="str">
        <f t="shared" si="8"/>
        <v/>
      </c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11" t="str">
        <f>IF('Aylık Ödemeler'!H12&lt;&gt;"",DATE(2026,6,'Aylık Ödemeler'!B12),"")</f>
        <v/>
      </c>
      <c r="B323" s="9" t="str">
        <f>IF(A323&lt;&gt;"",'Aylık Ödemeler'!A12,"")</f>
        <v/>
      </c>
      <c r="C323" s="9" t="str">
        <f>IF(A323&lt;&gt;"","Haziran 2026","")</f>
        <v/>
      </c>
      <c r="D323" s="12" t="str">
        <f>IF(A323&lt;&gt;"",'Aylık Ödemeler'!H12,"")</f>
        <v/>
      </c>
      <c r="E323" s="9" t="str">
        <f t="shared" si="7"/>
        <v/>
      </c>
      <c r="F323" s="9" t="str">
        <f t="shared" si="8"/>
        <v/>
      </c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11" t="str">
        <f>IF('Aylık Ödemeler'!I12&lt;&gt;"",DATE(2026,7,'Aylık Ödemeler'!B12),"")</f>
        <v/>
      </c>
      <c r="B324" s="9" t="str">
        <f>IF(A324&lt;&gt;"",'Aylık Ödemeler'!A12,"")</f>
        <v/>
      </c>
      <c r="C324" s="9" t="str">
        <f>IF(A324&lt;&gt;"","Temmuz 2026","")</f>
        <v/>
      </c>
      <c r="D324" s="12" t="str">
        <f>IF(A324&lt;&gt;"",'Aylık Ödemeler'!I12,"")</f>
        <v/>
      </c>
      <c r="E324" s="9" t="str">
        <f t="shared" si="7"/>
        <v/>
      </c>
      <c r="F324" s="9" t="str">
        <f t="shared" si="8"/>
        <v/>
      </c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11" t="str">
        <f>IF('Aylık Ödemeler'!J12&lt;&gt;"",DATE(2026,8,'Aylık Ödemeler'!B12),"")</f>
        <v/>
      </c>
      <c r="B325" s="9" t="str">
        <f>IF(A325&lt;&gt;"",'Aylık Ödemeler'!A12,"")</f>
        <v/>
      </c>
      <c r="C325" s="9" t="str">
        <f>IF(A325&lt;&gt;"","Ağustos 2026","")</f>
        <v/>
      </c>
      <c r="D325" s="12" t="str">
        <f>IF(A325&lt;&gt;"",'Aylık Ödemeler'!J12,"")</f>
        <v/>
      </c>
      <c r="E325" s="9" t="str">
        <f t="shared" si="7"/>
        <v/>
      </c>
      <c r="F325" s="9" t="str">
        <f t="shared" si="8"/>
        <v/>
      </c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11" t="str">
        <f>IF('Aylık Ödemeler'!K12&lt;&gt;"",DATE(2026,9,'Aylık Ödemeler'!B12),"")</f>
        <v/>
      </c>
      <c r="B326" s="9" t="str">
        <f>IF(A326&lt;&gt;"",'Aylık Ödemeler'!A12,"")</f>
        <v/>
      </c>
      <c r="C326" s="9" t="str">
        <f>IF(A326&lt;&gt;"","Eylül 2026","")</f>
        <v/>
      </c>
      <c r="D326" s="12" t="str">
        <f>IF(A326&lt;&gt;"",'Aylık Ödemeler'!K12,"")</f>
        <v/>
      </c>
      <c r="E326" s="9" t="str">
        <f t="shared" si="7"/>
        <v/>
      </c>
      <c r="F326" s="9" t="str">
        <f t="shared" si="8"/>
        <v/>
      </c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11" t="str">
        <f>IF('Aylık Ödemeler'!L12&lt;&gt;"",DATE(2026,10,'Aylık Ödemeler'!B12),"")</f>
        <v/>
      </c>
      <c r="B327" s="9" t="str">
        <f>IF(A327&lt;&gt;"",'Aylık Ödemeler'!A12,"")</f>
        <v/>
      </c>
      <c r="C327" s="9" t="str">
        <f>IF(A327&lt;&gt;"","Ekim 2026","")</f>
        <v/>
      </c>
      <c r="D327" s="12" t="str">
        <f>IF(A327&lt;&gt;"",'Aylık Ödemeler'!L12,"")</f>
        <v/>
      </c>
      <c r="E327" s="9" t="str">
        <f t="shared" si="7"/>
        <v/>
      </c>
      <c r="F327" s="9" t="str">
        <f t="shared" si="8"/>
        <v/>
      </c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11" t="str">
        <f>IF('Aylık Ödemeler'!M12&lt;&gt;"",DATE(2026,11,'Aylık Ödemeler'!B12),"")</f>
        <v/>
      </c>
      <c r="B328" s="9" t="str">
        <f>IF(A328&lt;&gt;"",'Aylık Ödemeler'!A12,"")</f>
        <v/>
      </c>
      <c r="C328" s="9" t="str">
        <f>IF(A328&lt;&gt;"","Kasım 2026","")</f>
        <v/>
      </c>
      <c r="D328" s="12" t="str">
        <f>IF(A328&lt;&gt;"",'Aylık Ödemeler'!M12,"")</f>
        <v/>
      </c>
      <c r="E328" s="9" t="str">
        <f t="shared" si="7"/>
        <v/>
      </c>
      <c r="F328" s="9" t="str">
        <f t="shared" si="8"/>
        <v/>
      </c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11" t="str">
        <f>IF('Aylık Ödemeler'!N12&lt;&gt;"",DATE(2026,12,'Aylık Ödemeler'!B12),"")</f>
        <v/>
      </c>
      <c r="B329" s="9" t="str">
        <f>IF(A329&lt;&gt;"",'Aylık Ödemeler'!A12,"")</f>
        <v/>
      </c>
      <c r="C329" s="9" t="str">
        <f>IF(A329&lt;&gt;"","Aralık 2026","")</f>
        <v/>
      </c>
      <c r="D329" s="12" t="str">
        <f>IF(A329&lt;&gt;"",'Aylık Ödemeler'!N12,"")</f>
        <v/>
      </c>
      <c r="E329" s="9" t="str">
        <f t="shared" si="7"/>
        <v/>
      </c>
      <c r="F329" s="9" t="str">
        <f t="shared" si="8"/>
        <v/>
      </c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11" t="str">
        <f>IF('Aylık Ödemeler'!C13&lt;&gt;"",DATE(2026,1,'Aylık Ödemeler'!B13),"")</f>
        <v/>
      </c>
      <c r="B330" s="9" t="str">
        <f>IF(A330&lt;&gt;"",'Aylık Ödemeler'!A13,"")</f>
        <v/>
      </c>
      <c r="C330" s="9" t="str">
        <f>IF(A330&lt;&gt;"","Ocak 2026","")</f>
        <v/>
      </c>
      <c r="D330" s="12" t="str">
        <f>IF(A330&lt;&gt;"",'Aylık Ödemeler'!C13,"")</f>
        <v/>
      </c>
      <c r="E330" s="9" t="str">
        <f t="shared" si="7"/>
        <v/>
      </c>
      <c r="F330" s="9" t="str">
        <f t="shared" si="8"/>
        <v/>
      </c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11" t="str">
        <f>IF('Aylık Ödemeler'!D13&lt;&gt;"",DATE(2026,2,'Aylık Ödemeler'!B13),"")</f>
        <v/>
      </c>
      <c r="B331" s="9" t="str">
        <f>IF(A331&lt;&gt;"",'Aylık Ödemeler'!A13,"")</f>
        <v/>
      </c>
      <c r="C331" s="9" t="str">
        <f>IF(A331&lt;&gt;"","Şubat 2026","")</f>
        <v/>
      </c>
      <c r="D331" s="12" t="str">
        <f>IF(A331&lt;&gt;"",'Aylık Ödemeler'!D13,"")</f>
        <v/>
      </c>
      <c r="E331" s="9" t="str">
        <f t="shared" si="7"/>
        <v/>
      </c>
      <c r="F331" s="9" t="str">
        <f t="shared" si="8"/>
        <v/>
      </c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11" t="str">
        <f>IF('Aylık Ödemeler'!E13&lt;&gt;"",DATE(2026,3,'Aylık Ödemeler'!B13),"")</f>
        <v/>
      </c>
      <c r="B332" s="9" t="str">
        <f>IF(A332&lt;&gt;"",'Aylık Ödemeler'!A13,"")</f>
        <v/>
      </c>
      <c r="C332" s="9" t="str">
        <f>IF(A332&lt;&gt;"","Mart 2026","")</f>
        <v/>
      </c>
      <c r="D332" s="12" t="str">
        <f>IF(A332&lt;&gt;"",'Aylık Ödemeler'!E13,"")</f>
        <v/>
      </c>
      <c r="E332" s="9" t="str">
        <f t="shared" si="7"/>
        <v/>
      </c>
      <c r="F332" s="9" t="str">
        <f t="shared" si="8"/>
        <v/>
      </c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11" t="str">
        <f>IF('Aylık Ödemeler'!F13&lt;&gt;"",DATE(2026,4,'Aylık Ödemeler'!B13),"")</f>
        <v/>
      </c>
      <c r="B333" s="9" t="str">
        <f>IF(A333&lt;&gt;"",'Aylık Ödemeler'!A13,"")</f>
        <v/>
      </c>
      <c r="C333" s="9" t="str">
        <f>IF(A333&lt;&gt;"","Nisan 2026","")</f>
        <v/>
      </c>
      <c r="D333" s="12" t="str">
        <f>IF(A333&lt;&gt;"",'Aylık Ödemeler'!F13,"")</f>
        <v/>
      </c>
      <c r="E333" s="9" t="str">
        <f t="shared" si="7"/>
        <v/>
      </c>
      <c r="F333" s="9" t="str">
        <f t="shared" si="8"/>
        <v/>
      </c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11" t="str">
        <f>IF('Aylık Ödemeler'!G13&lt;&gt;"",DATE(2026,5,'Aylık Ödemeler'!B13),"")</f>
        <v/>
      </c>
      <c r="B334" s="9" t="str">
        <f>IF(A334&lt;&gt;"",'Aylık Ödemeler'!A13,"")</f>
        <v/>
      </c>
      <c r="C334" s="9" t="str">
        <f>IF(A334&lt;&gt;"","Mayıs 2026","")</f>
        <v/>
      </c>
      <c r="D334" s="12" t="str">
        <f>IF(A334&lt;&gt;"",'Aylık Ödemeler'!G13,"")</f>
        <v/>
      </c>
      <c r="E334" s="9" t="str">
        <f t="shared" si="7"/>
        <v/>
      </c>
      <c r="F334" s="9" t="str">
        <f t="shared" si="8"/>
        <v/>
      </c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11" t="str">
        <f>IF('Aylık Ödemeler'!H13&lt;&gt;"",DATE(2026,6,'Aylık Ödemeler'!B13),"")</f>
        <v/>
      </c>
      <c r="B335" s="9" t="str">
        <f>IF(A335&lt;&gt;"",'Aylık Ödemeler'!A13,"")</f>
        <v/>
      </c>
      <c r="C335" s="9" t="str">
        <f>IF(A335&lt;&gt;"","Haziran 2026","")</f>
        <v/>
      </c>
      <c r="D335" s="12" t="str">
        <f>IF(A335&lt;&gt;"",'Aylık Ödemeler'!H13,"")</f>
        <v/>
      </c>
      <c r="E335" s="9" t="str">
        <f t="shared" si="7"/>
        <v/>
      </c>
      <c r="F335" s="9" t="str">
        <f t="shared" si="8"/>
        <v/>
      </c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11" t="str">
        <f>IF('Aylık Ödemeler'!I13&lt;&gt;"",DATE(2026,7,'Aylık Ödemeler'!B13),"")</f>
        <v/>
      </c>
      <c r="B336" s="9" t="str">
        <f>IF(A336&lt;&gt;"",'Aylık Ödemeler'!A13,"")</f>
        <v/>
      </c>
      <c r="C336" s="9" t="str">
        <f>IF(A336&lt;&gt;"","Temmuz 2026","")</f>
        <v/>
      </c>
      <c r="D336" s="12" t="str">
        <f>IF(A336&lt;&gt;"",'Aylık Ödemeler'!I13,"")</f>
        <v/>
      </c>
      <c r="E336" s="9" t="str">
        <f t="shared" si="7"/>
        <v/>
      </c>
      <c r="F336" s="9" t="str">
        <f t="shared" si="8"/>
        <v/>
      </c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11" t="str">
        <f>IF('Aylık Ödemeler'!J13&lt;&gt;"",DATE(2026,8,'Aylık Ödemeler'!B13),"")</f>
        <v/>
      </c>
      <c r="B337" s="9" t="str">
        <f>IF(A337&lt;&gt;"",'Aylık Ödemeler'!A13,"")</f>
        <v/>
      </c>
      <c r="C337" s="9" t="str">
        <f>IF(A337&lt;&gt;"","Ağustos 2026","")</f>
        <v/>
      </c>
      <c r="D337" s="12" t="str">
        <f>IF(A337&lt;&gt;"",'Aylık Ödemeler'!J13,"")</f>
        <v/>
      </c>
      <c r="E337" s="9" t="str">
        <f t="shared" si="7"/>
        <v/>
      </c>
      <c r="F337" s="9" t="str">
        <f t="shared" si="8"/>
        <v/>
      </c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11" t="str">
        <f>IF('Aylık Ödemeler'!K13&lt;&gt;"",DATE(2026,9,'Aylık Ödemeler'!B13),"")</f>
        <v/>
      </c>
      <c r="B338" s="9" t="str">
        <f>IF(A338&lt;&gt;"",'Aylık Ödemeler'!A13,"")</f>
        <v/>
      </c>
      <c r="C338" s="9" t="str">
        <f>IF(A338&lt;&gt;"","Eylül 2026","")</f>
        <v/>
      </c>
      <c r="D338" s="12" t="str">
        <f>IF(A338&lt;&gt;"",'Aylık Ödemeler'!K13,"")</f>
        <v/>
      </c>
      <c r="E338" s="9" t="str">
        <f t="shared" si="7"/>
        <v/>
      </c>
      <c r="F338" s="9" t="str">
        <f t="shared" si="8"/>
        <v/>
      </c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11" t="str">
        <f>IF('Aylık Ödemeler'!L13&lt;&gt;"",DATE(2026,10,'Aylık Ödemeler'!B13),"")</f>
        <v/>
      </c>
      <c r="B339" s="9" t="str">
        <f>IF(A339&lt;&gt;"",'Aylık Ödemeler'!A13,"")</f>
        <v/>
      </c>
      <c r="C339" s="9" t="str">
        <f>IF(A339&lt;&gt;"","Ekim 2026","")</f>
        <v/>
      </c>
      <c r="D339" s="12" t="str">
        <f>IF(A339&lt;&gt;"",'Aylık Ödemeler'!L13,"")</f>
        <v/>
      </c>
      <c r="E339" s="9" t="str">
        <f t="shared" si="7"/>
        <v/>
      </c>
      <c r="F339" s="9" t="str">
        <f t="shared" si="8"/>
        <v/>
      </c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11" t="str">
        <f>IF('Aylık Ödemeler'!M13&lt;&gt;"",DATE(2026,11,'Aylık Ödemeler'!B13),"")</f>
        <v/>
      </c>
      <c r="B340" s="9" t="str">
        <f>IF(A340&lt;&gt;"",'Aylık Ödemeler'!A13,"")</f>
        <v/>
      </c>
      <c r="C340" s="9" t="str">
        <f>IF(A340&lt;&gt;"","Kasım 2026","")</f>
        <v/>
      </c>
      <c r="D340" s="12" t="str">
        <f>IF(A340&lt;&gt;"",'Aylık Ödemeler'!M13,"")</f>
        <v/>
      </c>
      <c r="E340" s="9" t="str">
        <f t="shared" si="7"/>
        <v/>
      </c>
      <c r="F340" s="9" t="str">
        <f t="shared" si="8"/>
        <v/>
      </c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11" t="str">
        <f>IF('Aylık Ödemeler'!N13&lt;&gt;"",DATE(2026,12,'Aylık Ödemeler'!B13),"")</f>
        <v/>
      </c>
      <c r="B341" s="9" t="str">
        <f>IF(A341&lt;&gt;"",'Aylık Ödemeler'!A13,"")</f>
        <v/>
      </c>
      <c r="C341" s="9" t="str">
        <f>IF(A341&lt;&gt;"","Aralık 2026","")</f>
        <v/>
      </c>
      <c r="D341" s="12" t="str">
        <f>IF(A341&lt;&gt;"",'Aylık Ödemeler'!N13,"")</f>
        <v/>
      </c>
      <c r="E341" s="9" t="str">
        <f t="shared" si="7"/>
        <v/>
      </c>
      <c r="F341" s="9" t="str">
        <f t="shared" si="8"/>
        <v/>
      </c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11" t="str">
        <f>IF('Aylık Ödemeler'!C14&lt;&gt;"",DATE(2026,1,'Aylık Ödemeler'!B14),"")</f>
        <v/>
      </c>
      <c r="B342" s="9" t="str">
        <f>IF(A342&lt;&gt;"",'Aylık Ödemeler'!A14,"")</f>
        <v/>
      </c>
      <c r="C342" s="9" t="str">
        <f>IF(A342&lt;&gt;"","Ocak 2026","")</f>
        <v/>
      </c>
      <c r="D342" s="12" t="str">
        <f>IF(A342&lt;&gt;"",'Aylık Ödemeler'!C14,"")</f>
        <v/>
      </c>
      <c r="E342" s="9" t="str">
        <f t="shared" si="7"/>
        <v/>
      </c>
      <c r="F342" s="9" t="str">
        <f t="shared" si="8"/>
        <v/>
      </c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11" t="str">
        <f>IF('Aylık Ödemeler'!D14&lt;&gt;"",DATE(2026,2,'Aylık Ödemeler'!B14),"")</f>
        <v/>
      </c>
      <c r="B343" s="9" t="str">
        <f>IF(A343&lt;&gt;"",'Aylık Ödemeler'!A14,"")</f>
        <v/>
      </c>
      <c r="C343" s="9" t="str">
        <f>IF(A343&lt;&gt;"","Şubat 2026","")</f>
        <v/>
      </c>
      <c r="D343" s="12" t="str">
        <f>IF(A343&lt;&gt;"",'Aylık Ödemeler'!D14,"")</f>
        <v/>
      </c>
      <c r="E343" s="9" t="str">
        <f t="shared" si="7"/>
        <v/>
      </c>
      <c r="F343" s="9" t="str">
        <f t="shared" si="8"/>
        <v/>
      </c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11" t="str">
        <f>IF('Aylık Ödemeler'!E14&lt;&gt;"",DATE(2026,3,'Aylık Ödemeler'!B14),"")</f>
        <v/>
      </c>
      <c r="B344" s="9" t="str">
        <f>IF(A344&lt;&gt;"",'Aylık Ödemeler'!A14,"")</f>
        <v/>
      </c>
      <c r="C344" s="9" t="str">
        <f>IF(A344&lt;&gt;"","Mart 2026","")</f>
        <v/>
      </c>
      <c r="D344" s="12" t="str">
        <f>IF(A344&lt;&gt;"",'Aylık Ödemeler'!E14,"")</f>
        <v/>
      </c>
      <c r="E344" s="9" t="str">
        <f t="shared" si="7"/>
        <v/>
      </c>
      <c r="F344" s="9" t="str">
        <f t="shared" si="8"/>
        <v/>
      </c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11" t="str">
        <f>IF('Aylık Ödemeler'!F14&lt;&gt;"",DATE(2026,4,'Aylık Ödemeler'!B14),"")</f>
        <v/>
      </c>
      <c r="B345" s="9" t="str">
        <f>IF(A345&lt;&gt;"",'Aylık Ödemeler'!A14,"")</f>
        <v/>
      </c>
      <c r="C345" s="9" t="str">
        <f>IF(A345&lt;&gt;"","Nisan 2026","")</f>
        <v/>
      </c>
      <c r="D345" s="12" t="str">
        <f>IF(A345&lt;&gt;"",'Aylık Ödemeler'!F14,"")</f>
        <v/>
      </c>
      <c r="E345" s="9" t="str">
        <f t="shared" si="7"/>
        <v/>
      </c>
      <c r="F345" s="9" t="str">
        <f t="shared" si="8"/>
        <v/>
      </c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11" t="str">
        <f>IF('Aylık Ödemeler'!G14&lt;&gt;"",DATE(2026,5,'Aylık Ödemeler'!B14),"")</f>
        <v/>
      </c>
      <c r="B346" s="9" t="str">
        <f>IF(A346&lt;&gt;"",'Aylık Ödemeler'!A14,"")</f>
        <v/>
      </c>
      <c r="C346" s="9" t="str">
        <f>IF(A346&lt;&gt;"","Mayıs 2026","")</f>
        <v/>
      </c>
      <c r="D346" s="12" t="str">
        <f>IF(A346&lt;&gt;"",'Aylık Ödemeler'!G14,"")</f>
        <v/>
      </c>
      <c r="E346" s="9" t="str">
        <f t="shared" si="7"/>
        <v/>
      </c>
      <c r="F346" s="9" t="str">
        <f t="shared" si="8"/>
        <v/>
      </c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11" t="str">
        <f>IF('Aylık Ödemeler'!H14&lt;&gt;"",DATE(2026,6,'Aylık Ödemeler'!B14),"")</f>
        <v/>
      </c>
      <c r="B347" s="9" t="str">
        <f>IF(A347&lt;&gt;"",'Aylık Ödemeler'!A14,"")</f>
        <v/>
      </c>
      <c r="C347" s="9" t="str">
        <f>IF(A347&lt;&gt;"","Haziran 2026","")</f>
        <v/>
      </c>
      <c r="D347" s="12" t="str">
        <f>IF(A347&lt;&gt;"",'Aylık Ödemeler'!H14,"")</f>
        <v/>
      </c>
      <c r="E347" s="9" t="str">
        <f t="shared" si="7"/>
        <v/>
      </c>
      <c r="F347" s="9" t="str">
        <f t="shared" si="8"/>
        <v/>
      </c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11" t="str">
        <f>IF('Aylık Ödemeler'!I14&lt;&gt;"",DATE(2026,7,'Aylık Ödemeler'!B14),"")</f>
        <v/>
      </c>
      <c r="B348" s="9" t="str">
        <f>IF(A348&lt;&gt;"",'Aylık Ödemeler'!A14,"")</f>
        <v/>
      </c>
      <c r="C348" s="9" t="str">
        <f>IF(A348&lt;&gt;"","Temmuz 2026","")</f>
        <v/>
      </c>
      <c r="D348" s="12" t="str">
        <f>IF(A348&lt;&gt;"",'Aylık Ödemeler'!I14,"")</f>
        <v/>
      </c>
      <c r="E348" s="9" t="str">
        <f t="shared" si="7"/>
        <v/>
      </c>
      <c r="F348" s="9" t="str">
        <f t="shared" si="8"/>
        <v/>
      </c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11" t="str">
        <f>IF('Aylık Ödemeler'!J14&lt;&gt;"",DATE(2026,8,'Aylık Ödemeler'!B14),"")</f>
        <v/>
      </c>
      <c r="B349" s="9" t="str">
        <f>IF(A349&lt;&gt;"",'Aylık Ödemeler'!A14,"")</f>
        <v/>
      </c>
      <c r="C349" s="9" t="str">
        <f>IF(A349&lt;&gt;"","Ağustos 2026","")</f>
        <v/>
      </c>
      <c r="D349" s="12" t="str">
        <f>IF(A349&lt;&gt;"",'Aylık Ödemeler'!J14,"")</f>
        <v/>
      </c>
      <c r="E349" s="9" t="str">
        <f t="shared" si="7"/>
        <v/>
      </c>
      <c r="F349" s="9" t="str">
        <f t="shared" si="8"/>
        <v/>
      </c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11" t="str">
        <f>IF('Aylık Ödemeler'!K14&lt;&gt;"",DATE(2026,9,'Aylık Ödemeler'!B14),"")</f>
        <v/>
      </c>
      <c r="B350" s="9" t="str">
        <f>IF(A350&lt;&gt;"",'Aylık Ödemeler'!A14,"")</f>
        <v/>
      </c>
      <c r="C350" s="9" t="str">
        <f>IF(A350&lt;&gt;"","Eylül 2026","")</f>
        <v/>
      </c>
      <c r="D350" s="12" t="str">
        <f>IF(A350&lt;&gt;"",'Aylık Ödemeler'!K14,"")</f>
        <v/>
      </c>
      <c r="E350" s="9" t="str">
        <f t="shared" si="7"/>
        <v/>
      </c>
      <c r="F350" s="9" t="str">
        <f t="shared" si="8"/>
        <v/>
      </c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11" t="str">
        <f>IF('Aylık Ödemeler'!L14&lt;&gt;"",DATE(2026,10,'Aylık Ödemeler'!B14),"")</f>
        <v/>
      </c>
      <c r="B351" s="9" t="str">
        <f>IF(A351&lt;&gt;"",'Aylık Ödemeler'!A14,"")</f>
        <v/>
      </c>
      <c r="C351" s="9" t="str">
        <f>IF(A351&lt;&gt;"","Ekim 2026","")</f>
        <v/>
      </c>
      <c r="D351" s="12" t="str">
        <f>IF(A351&lt;&gt;"",'Aylık Ödemeler'!L14,"")</f>
        <v/>
      </c>
      <c r="E351" s="9" t="str">
        <f t="shared" si="7"/>
        <v/>
      </c>
      <c r="F351" s="9" t="str">
        <f t="shared" si="8"/>
        <v/>
      </c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11" t="str">
        <f>IF('Aylık Ödemeler'!M14&lt;&gt;"",DATE(2026,11,'Aylık Ödemeler'!B14),"")</f>
        <v/>
      </c>
      <c r="B352" s="9" t="str">
        <f>IF(A352&lt;&gt;"",'Aylık Ödemeler'!A14,"")</f>
        <v/>
      </c>
      <c r="C352" s="9" t="str">
        <f>IF(A352&lt;&gt;"","Kasım 2026","")</f>
        <v/>
      </c>
      <c r="D352" s="12" t="str">
        <f>IF(A352&lt;&gt;"",'Aylık Ödemeler'!M14,"")</f>
        <v/>
      </c>
      <c r="E352" s="9" t="str">
        <f t="shared" si="7"/>
        <v/>
      </c>
      <c r="F352" s="9" t="str">
        <f t="shared" si="8"/>
        <v/>
      </c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11" t="str">
        <f>IF('Aylık Ödemeler'!N14&lt;&gt;"",DATE(2026,12,'Aylık Ödemeler'!B14),"")</f>
        <v/>
      </c>
      <c r="B353" s="9" t="str">
        <f>IF(A353&lt;&gt;"",'Aylık Ödemeler'!A14,"")</f>
        <v/>
      </c>
      <c r="C353" s="9" t="str">
        <f>IF(A353&lt;&gt;"","Aralık 2026","")</f>
        <v/>
      </c>
      <c r="D353" s="12" t="str">
        <f>IF(A353&lt;&gt;"",'Aylık Ödemeler'!N14,"")</f>
        <v/>
      </c>
      <c r="E353" s="9" t="str">
        <f t="shared" si="7"/>
        <v/>
      </c>
      <c r="F353" s="9" t="str">
        <f t="shared" si="8"/>
        <v/>
      </c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11" t="str">
        <f>IF('Aylık Ödemeler'!C15&lt;&gt;"",DATE(2026,1,'Aylık Ödemeler'!B15),"")</f>
        <v/>
      </c>
      <c r="B354" s="9" t="str">
        <f>IF(A354&lt;&gt;"",'Aylık Ödemeler'!A15,"")</f>
        <v/>
      </c>
      <c r="C354" s="9" t="str">
        <f>IF(A354&lt;&gt;"","Ocak 2026","")</f>
        <v/>
      </c>
      <c r="D354" s="12" t="str">
        <f>IF(A354&lt;&gt;"",'Aylık Ödemeler'!C15,"")</f>
        <v/>
      </c>
      <c r="E354" s="9" t="str">
        <f t="shared" si="7"/>
        <v/>
      </c>
      <c r="F354" s="9" t="str">
        <f t="shared" si="8"/>
        <v/>
      </c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11" t="str">
        <f>IF('Aylık Ödemeler'!D15&lt;&gt;"",DATE(2026,2,'Aylık Ödemeler'!B15),"")</f>
        <v/>
      </c>
      <c r="B355" s="9" t="str">
        <f>IF(A355&lt;&gt;"",'Aylık Ödemeler'!A15,"")</f>
        <v/>
      </c>
      <c r="C355" s="9" t="str">
        <f>IF(A355&lt;&gt;"","Şubat 2026","")</f>
        <v/>
      </c>
      <c r="D355" s="12" t="str">
        <f>IF(A355&lt;&gt;"",'Aylık Ödemeler'!D15,"")</f>
        <v/>
      </c>
      <c r="E355" s="9" t="str">
        <f t="shared" si="7"/>
        <v/>
      </c>
      <c r="F355" s="9" t="str">
        <f t="shared" si="8"/>
        <v/>
      </c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11" t="str">
        <f>IF('Aylık Ödemeler'!E15&lt;&gt;"",DATE(2026,3,'Aylık Ödemeler'!B15),"")</f>
        <v/>
      </c>
      <c r="B356" s="9" t="str">
        <f>IF(A356&lt;&gt;"",'Aylık Ödemeler'!A15,"")</f>
        <v/>
      </c>
      <c r="C356" s="9" t="str">
        <f>IF(A356&lt;&gt;"","Mart 2026","")</f>
        <v/>
      </c>
      <c r="D356" s="12" t="str">
        <f>IF(A356&lt;&gt;"",'Aylık Ödemeler'!E15,"")</f>
        <v/>
      </c>
      <c r="E356" s="9" t="str">
        <f t="shared" si="7"/>
        <v/>
      </c>
      <c r="F356" s="9" t="str">
        <f t="shared" si="8"/>
        <v/>
      </c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11" t="str">
        <f>IF('Aylık Ödemeler'!F15&lt;&gt;"",DATE(2026,4,'Aylık Ödemeler'!B15),"")</f>
        <v/>
      </c>
      <c r="B357" s="9" t="str">
        <f>IF(A357&lt;&gt;"",'Aylık Ödemeler'!A15,"")</f>
        <v/>
      </c>
      <c r="C357" s="9" t="str">
        <f>IF(A357&lt;&gt;"","Nisan 2026","")</f>
        <v/>
      </c>
      <c r="D357" s="12" t="str">
        <f>IF(A357&lt;&gt;"",'Aylık Ödemeler'!F15,"")</f>
        <v/>
      </c>
      <c r="E357" s="9" t="str">
        <f t="shared" si="7"/>
        <v/>
      </c>
      <c r="F357" s="9" t="str">
        <f t="shared" si="8"/>
        <v/>
      </c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11" t="str">
        <f>IF('Aylık Ödemeler'!G15&lt;&gt;"",DATE(2026,5,'Aylık Ödemeler'!B15),"")</f>
        <v/>
      </c>
      <c r="B358" s="9" t="str">
        <f>IF(A358&lt;&gt;"",'Aylık Ödemeler'!A15,"")</f>
        <v/>
      </c>
      <c r="C358" s="9" t="str">
        <f>IF(A358&lt;&gt;"","Mayıs 2026","")</f>
        <v/>
      </c>
      <c r="D358" s="12" t="str">
        <f>IF(A358&lt;&gt;"",'Aylık Ödemeler'!G15,"")</f>
        <v/>
      </c>
      <c r="E358" s="9" t="str">
        <f t="shared" si="7"/>
        <v/>
      </c>
      <c r="F358" s="9" t="str">
        <f t="shared" si="8"/>
        <v/>
      </c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11" t="str">
        <f>IF('Aylık Ödemeler'!H15&lt;&gt;"",DATE(2026,6,'Aylık Ödemeler'!B15),"")</f>
        <v/>
      </c>
      <c r="B359" s="9" t="str">
        <f>IF(A359&lt;&gt;"",'Aylık Ödemeler'!A15,"")</f>
        <v/>
      </c>
      <c r="C359" s="9" t="str">
        <f>IF(A359&lt;&gt;"","Haziran 2026","")</f>
        <v/>
      </c>
      <c r="D359" s="12" t="str">
        <f>IF(A359&lt;&gt;"",'Aylık Ödemeler'!H15,"")</f>
        <v/>
      </c>
      <c r="E359" s="9" t="str">
        <f t="shared" si="7"/>
        <v/>
      </c>
      <c r="F359" s="9" t="str">
        <f t="shared" si="8"/>
        <v/>
      </c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11" t="str">
        <f>IF('Aylık Ödemeler'!I15&lt;&gt;"",DATE(2026,7,'Aylık Ödemeler'!B15),"")</f>
        <v/>
      </c>
      <c r="B360" s="9" t="str">
        <f>IF(A360&lt;&gt;"",'Aylık Ödemeler'!A15,"")</f>
        <v/>
      </c>
      <c r="C360" s="9" t="str">
        <f>IF(A360&lt;&gt;"","Temmuz 2026","")</f>
        <v/>
      </c>
      <c r="D360" s="12" t="str">
        <f>IF(A360&lt;&gt;"",'Aylık Ödemeler'!I15,"")</f>
        <v/>
      </c>
      <c r="E360" s="9" t="str">
        <f t="shared" si="7"/>
        <v/>
      </c>
      <c r="F360" s="9" t="str">
        <f t="shared" si="8"/>
        <v/>
      </c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11" t="str">
        <f>IF('Aylık Ödemeler'!J15&lt;&gt;"",DATE(2026,8,'Aylık Ödemeler'!B15),"")</f>
        <v/>
      </c>
      <c r="B361" s="9" t="str">
        <f>IF(A361&lt;&gt;"",'Aylık Ödemeler'!A15,"")</f>
        <v/>
      </c>
      <c r="C361" s="9" t="str">
        <f>IF(A361&lt;&gt;"","Ağustos 2026","")</f>
        <v/>
      </c>
      <c r="D361" s="12" t="str">
        <f>IF(A361&lt;&gt;"",'Aylık Ödemeler'!J15,"")</f>
        <v/>
      </c>
      <c r="E361" s="9" t="str">
        <f t="shared" si="7"/>
        <v/>
      </c>
      <c r="F361" s="9" t="str">
        <f t="shared" si="8"/>
        <v/>
      </c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11" t="str">
        <f>IF('Aylık Ödemeler'!K15&lt;&gt;"",DATE(2026,9,'Aylık Ödemeler'!B15),"")</f>
        <v/>
      </c>
      <c r="B362" s="9" t="str">
        <f>IF(A362&lt;&gt;"",'Aylık Ödemeler'!A15,"")</f>
        <v/>
      </c>
      <c r="C362" s="9" t="str">
        <f>IF(A362&lt;&gt;"","Eylül 2026","")</f>
        <v/>
      </c>
      <c r="D362" s="12" t="str">
        <f>IF(A362&lt;&gt;"",'Aylık Ödemeler'!K15,"")</f>
        <v/>
      </c>
      <c r="E362" s="9" t="str">
        <f t="shared" si="7"/>
        <v/>
      </c>
      <c r="F362" s="9" t="str">
        <f t="shared" si="8"/>
        <v/>
      </c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11" t="str">
        <f>IF('Aylık Ödemeler'!L15&lt;&gt;"",DATE(2026,10,'Aylık Ödemeler'!B15),"")</f>
        <v/>
      </c>
      <c r="B363" s="9" t="str">
        <f>IF(A363&lt;&gt;"",'Aylık Ödemeler'!A15,"")</f>
        <v/>
      </c>
      <c r="C363" s="9" t="str">
        <f>IF(A363&lt;&gt;"","Ekim 2026","")</f>
        <v/>
      </c>
      <c r="D363" s="12" t="str">
        <f>IF(A363&lt;&gt;"",'Aylık Ödemeler'!L15,"")</f>
        <v/>
      </c>
      <c r="E363" s="9" t="str">
        <f t="shared" si="7"/>
        <v/>
      </c>
      <c r="F363" s="9" t="str">
        <f t="shared" si="8"/>
        <v/>
      </c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11" t="str">
        <f>IF('Aylık Ödemeler'!M15&lt;&gt;"",DATE(2026,11,'Aylık Ödemeler'!B15),"")</f>
        <v/>
      </c>
      <c r="B364" s="9" t="str">
        <f>IF(A364&lt;&gt;"",'Aylık Ödemeler'!A15,"")</f>
        <v/>
      </c>
      <c r="C364" s="9" t="str">
        <f>IF(A364&lt;&gt;"","Kasım 2026","")</f>
        <v/>
      </c>
      <c r="D364" s="12" t="str">
        <f>IF(A364&lt;&gt;"",'Aylık Ödemeler'!M15,"")</f>
        <v/>
      </c>
      <c r="E364" s="9" t="str">
        <f t="shared" si="7"/>
        <v/>
      </c>
      <c r="F364" s="9" t="str">
        <f t="shared" si="8"/>
        <v/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11" t="str">
        <f>IF('Aylık Ödemeler'!N15&lt;&gt;"",DATE(2026,12,'Aylık Ödemeler'!B15),"")</f>
        <v/>
      </c>
      <c r="B365" s="9" t="str">
        <f>IF(A365&lt;&gt;"",'Aylık Ödemeler'!A15,"")</f>
        <v/>
      </c>
      <c r="C365" s="9" t="str">
        <f>IF(A365&lt;&gt;"","Aralık 2026","")</f>
        <v/>
      </c>
      <c r="D365" s="12" t="str">
        <f>IF(A365&lt;&gt;"",'Aylık Ödemeler'!N15,"")</f>
        <v/>
      </c>
      <c r="E365" s="9" t="str">
        <f t="shared" si="7"/>
        <v/>
      </c>
      <c r="F365" s="9" t="str">
        <f t="shared" si="8"/>
        <v/>
      </c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11" t="str">
        <f>IF('Aylık Ödemeler'!C16&lt;&gt;"",DATE(2026,1,'Aylık Ödemeler'!B16),"")</f>
        <v/>
      </c>
      <c r="B366" s="9" t="str">
        <f>IF(A366&lt;&gt;"",'Aylık Ödemeler'!A16,"")</f>
        <v/>
      </c>
      <c r="C366" s="9" t="str">
        <f>IF(A366&lt;&gt;"","Ocak 2026","")</f>
        <v/>
      </c>
      <c r="D366" s="12" t="str">
        <f>IF(A366&lt;&gt;"",'Aylık Ödemeler'!C16,"")</f>
        <v/>
      </c>
      <c r="E366" s="9" t="str">
        <f t="shared" si="7"/>
        <v/>
      </c>
      <c r="F366" s="9" t="str">
        <f t="shared" si="8"/>
        <v/>
      </c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11" t="str">
        <f>IF('Aylık Ödemeler'!D16&lt;&gt;"",DATE(2026,2,'Aylık Ödemeler'!B16),"")</f>
        <v/>
      </c>
      <c r="B367" s="9" t="str">
        <f>IF(A367&lt;&gt;"",'Aylık Ödemeler'!A16,"")</f>
        <v/>
      </c>
      <c r="C367" s="9" t="str">
        <f>IF(A367&lt;&gt;"","Şubat 2026","")</f>
        <v/>
      </c>
      <c r="D367" s="12" t="str">
        <f>IF(A367&lt;&gt;"",'Aylık Ödemeler'!D16,"")</f>
        <v/>
      </c>
      <c r="E367" s="9" t="str">
        <f t="shared" si="7"/>
        <v/>
      </c>
      <c r="F367" s="9" t="str">
        <f t="shared" si="8"/>
        <v/>
      </c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11" t="str">
        <f>IF('Aylık Ödemeler'!E16&lt;&gt;"",DATE(2026,3,'Aylık Ödemeler'!B16),"")</f>
        <v/>
      </c>
      <c r="B368" s="9" t="str">
        <f>IF(A368&lt;&gt;"",'Aylık Ödemeler'!A16,"")</f>
        <v/>
      </c>
      <c r="C368" s="9" t="str">
        <f>IF(A368&lt;&gt;"","Mart 2026","")</f>
        <v/>
      </c>
      <c r="D368" s="12" t="str">
        <f>IF(A368&lt;&gt;"",'Aylık Ödemeler'!E16,"")</f>
        <v/>
      </c>
      <c r="E368" s="9" t="str">
        <f t="shared" si="7"/>
        <v/>
      </c>
      <c r="F368" s="9" t="str">
        <f t="shared" si="8"/>
        <v/>
      </c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11" t="str">
        <f>IF('Aylık Ödemeler'!F16&lt;&gt;"",DATE(2026,4,'Aylık Ödemeler'!B16),"")</f>
        <v/>
      </c>
      <c r="B369" s="9" t="str">
        <f>IF(A369&lt;&gt;"",'Aylık Ödemeler'!A16,"")</f>
        <v/>
      </c>
      <c r="C369" s="9" t="str">
        <f>IF(A369&lt;&gt;"","Nisan 2026","")</f>
        <v/>
      </c>
      <c r="D369" s="12" t="str">
        <f>IF(A369&lt;&gt;"",'Aylık Ödemeler'!F16,"")</f>
        <v/>
      </c>
      <c r="E369" s="9" t="str">
        <f t="shared" si="7"/>
        <v/>
      </c>
      <c r="F369" s="9" t="str">
        <f t="shared" si="8"/>
        <v/>
      </c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11" t="str">
        <f>IF('Aylık Ödemeler'!G16&lt;&gt;"",DATE(2026,5,'Aylık Ödemeler'!B16),"")</f>
        <v/>
      </c>
      <c r="B370" s="9" t="str">
        <f>IF(A370&lt;&gt;"",'Aylık Ödemeler'!A16,"")</f>
        <v/>
      </c>
      <c r="C370" s="9" t="str">
        <f>IF(A370&lt;&gt;"","Mayıs 2026","")</f>
        <v/>
      </c>
      <c r="D370" s="12" t="str">
        <f>IF(A370&lt;&gt;"",'Aylık Ödemeler'!G16,"")</f>
        <v/>
      </c>
      <c r="E370" s="9" t="str">
        <f t="shared" si="7"/>
        <v/>
      </c>
      <c r="F370" s="9" t="str">
        <f t="shared" si="8"/>
        <v/>
      </c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11" t="str">
        <f>IF('Aylık Ödemeler'!H16&lt;&gt;"",DATE(2026,6,'Aylık Ödemeler'!B16),"")</f>
        <v/>
      </c>
      <c r="B371" s="9" t="str">
        <f>IF(A371&lt;&gt;"",'Aylık Ödemeler'!A16,"")</f>
        <v/>
      </c>
      <c r="C371" s="9" t="str">
        <f>IF(A371&lt;&gt;"","Haziran 2026","")</f>
        <v/>
      </c>
      <c r="D371" s="12" t="str">
        <f>IF(A371&lt;&gt;"",'Aylık Ödemeler'!H16,"")</f>
        <v/>
      </c>
      <c r="E371" s="9" t="str">
        <f t="shared" si="7"/>
        <v/>
      </c>
      <c r="F371" s="9" t="str">
        <f t="shared" si="8"/>
        <v/>
      </c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11" t="str">
        <f>IF('Aylık Ödemeler'!I16&lt;&gt;"",DATE(2026,7,'Aylık Ödemeler'!B16),"")</f>
        <v/>
      </c>
      <c r="B372" s="9" t="str">
        <f>IF(A372&lt;&gt;"",'Aylık Ödemeler'!A16,"")</f>
        <v/>
      </c>
      <c r="C372" s="9" t="str">
        <f>IF(A372&lt;&gt;"","Temmuz 2026","")</f>
        <v/>
      </c>
      <c r="D372" s="12" t="str">
        <f>IF(A372&lt;&gt;"",'Aylık Ödemeler'!I16,"")</f>
        <v/>
      </c>
      <c r="E372" s="9" t="str">
        <f t="shared" si="7"/>
        <v/>
      </c>
      <c r="F372" s="9" t="str">
        <f t="shared" si="8"/>
        <v/>
      </c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11" t="str">
        <f>IF('Aylık Ödemeler'!J16&lt;&gt;"",DATE(2026,8,'Aylık Ödemeler'!B16),"")</f>
        <v/>
      </c>
      <c r="B373" s="9" t="str">
        <f>IF(A373&lt;&gt;"",'Aylık Ödemeler'!A16,"")</f>
        <v/>
      </c>
      <c r="C373" s="9" t="str">
        <f>IF(A373&lt;&gt;"","Ağustos 2026","")</f>
        <v/>
      </c>
      <c r="D373" s="12" t="str">
        <f>IF(A373&lt;&gt;"",'Aylık Ödemeler'!J16,"")</f>
        <v/>
      </c>
      <c r="E373" s="9" t="str">
        <f t="shared" si="7"/>
        <v/>
      </c>
      <c r="F373" s="9" t="str">
        <f t="shared" si="8"/>
        <v/>
      </c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11" t="str">
        <f>IF('Aylık Ödemeler'!K16&lt;&gt;"",DATE(2026,9,'Aylık Ödemeler'!B16),"")</f>
        <v/>
      </c>
      <c r="B374" s="9" t="str">
        <f>IF(A374&lt;&gt;"",'Aylık Ödemeler'!A16,"")</f>
        <v/>
      </c>
      <c r="C374" s="9" t="str">
        <f>IF(A374&lt;&gt;"","Eylül 2026","")</f>
        <v/>
      </c>
      <c r="D374" s="12" t="str">
        <f>IF(A374&lt;&gt;"",'Aylık Ödemeler'!K16,"")</f>
        <v/>
      </c>
      <c r="E374" s="9" t="str">
        <f t="shared" si="7"/>
        <v/>
      </c>
      <c r="F374" s="9" t="str">
        <f t="shared" si="8"/>
        <v/>
      </c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11" t="str">
        <f>IF('Aylık Ödemeler'!L16&lt;&gt;"",DATE(2026,10,'Aylık Ödemeler'!B16),"")</f>
        <v/>
      </c>
      <c r="B375" s="9" t="str">
        <f>IF(A375&lt;&gt;"",'Aylık Ödemeler'!A16,"")</f>
        <v/>
      </c>
      <c r="C375" s="9" t="str">
        <f>IF(A375&lt;&gt;"","Ekim 2026","")</f>
        <v/>
      </c>
      <c r="D375" s="12" t="str">
        <f>IF(A375&lt;&gt;"",'Aylık Ödemeler'!L16,"")</f>
        <v/>
      </c>
      <c r="E375" s="9" t="str">
        <f t="shared" si="7"/>
        <v/>
      </c>
      <c r="F375" s="9" t="str">
        <f t="shared" si="8"/>
        <v/>
      </c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11" t="str">
        <f>IF('Aylık Ödemeler'!M16&lt;&gt;"",DATE(2026,11,'Aylık Ödemeler'!B16),"")</f>
        <v/>
      </c>
      <c r="B376" s="9" t="str">
        <f>IF(A376&lt;&gt;"",'Aylık Ödemeler'!A16,"")</f>
        <v/>
      </c>
      <c r="C376" s="9" t="str">
        <f>IF(A376&lt;&gt;"","Kasım 2026","")</f>
        <v/>
      </c>
      <c r="D376" s="12" t="str">
        <f>IF(A376&lt;&gt;"",'Aylık Ödemeler'!M16,"")</f>
        <v/>
      </c>
      <c r="E376" s="9" t="str">
        <f t="shared" si="7"/>
        <v/>
      </c>
      <c r="F376" s="9" t="str">
        <f t="shared" si="8"/>
        <v/>
      </c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11" t="str">
        <f>IF('Aylık Ödemeler'!N16&lt;&gt;"",DATE(2026,12,'Aylık Ödemeler'!B16),"")</f>
        <v/>
      </c>
      <c r="B377" s="9" t="str">
        <f>IF(A377&lt;&gt;"",'Aylık Ödemeler'!A16,"")</f>
        <v/>
      </c>
      <c r="C377" s="9" t="str">
        <f>IF(A377&lt;&gt;"","Aralık 2026","")</f>
        <v/>
      </c>
      <c r="D377" s="12" t="str">
        <f>IF(A377&lt;&gt;"",'Aylık Ödemeler'!N16,"")</f>
        <v/>
      </c>
      <c r="E377" s="9" t="str">
        <f t="shared" si="7"/>
        <v/>
      </c>
      <c r="F377" s="9" t="str">
        <f t="shared" si="8"/>
        <v/>
      </c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11" t="str">
        <f>IF('Aylık Ödemeler'!C17&lt;&gt;"",DATE(2026,1,'Aylık Ödemeler'!B17),"")</f>
        <v/>
      </c>
      <c r="B378" s="9" t="str">
        <f>IF(A378&lt;&gt;"",'Aylık Ödemeler'!A17,"")</f>
        <v/>
      </c>
      <c r="C378" s="9" t="str">
        <f>IF(A378&lt;&gt;"","Ocak 2026","")</f>
        <v/>
      </c>
      <c r="D378" s="12" t="str">
        <f>IF(A378&lt;&gt;"",'Aylık Ödemeler'!C17,"")</f>
        <v/>
      </c>
      <c r="E378" s="9" t="str">
        <f t="shared" si="7"/>
        <v/>
      </c>
      <c r="F378" s="9" t="str">
        <f t="shared" si="8"/>
        <v/>
      </c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11" t="str">
        <f>IF('Aylık Ödemeler'!D17&lt;&gt;"",DATE(2026,2,'Aylık Ödemeler'!B17),"")</f>
        <v/>
      </c>
      <c r="B379" s="9" t="str">
        <f>IF(A379&lt;&gt;"",'Aylık Ödemeler'!A17,"")</f>
        <v/>
      </c>
      <c r="C379" s="9" t="str">
        <f>IF(A379&lt;&gt;"","Şubat 2026","")</f>
        <v/>
      </c>
      <c r="D379" s="12" t="str">
        <f>IF(A379&lt;&gt;"",'Aylık Ödemeler'!D17,"")</f>
        <v/>
      </c>
      <c r="E379" s="9" t="str">
        <f t="shared" si="7"/>
        <v/>
      </c>
      <c r="F379" s="9" t="str">
        <f t="shared" si="8"/>
        <v/>
      </c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11" t="str">
        <f>IF('Aylık Ödemeler'!E17&lt;&gt;"",DATE(2026,3,'Aylık Ödemeler'!B17),"")</f>
        <v/>
      </c>
      <c r="B380" s="9" t="str">
        <f>IF(A380&lt;&gt;"",'Aylık Ödemeler'!A17,"")</f>
        <v/>
      </c>
      <c r="C380" s="9" t="str">
        <f>IF(A380&lt;&gt;"","Mart 2026","")</f>
        <v/>
      </c>
      <c r="D380" s="12" t="str">
        <f>IF(A380&lt;&gt;"",'Aylık Ödemeler'!E17,"")</f>
        <v/>
      </c>
      <c r="E380" s="9" t="str">
        <f t="shared" si="7"/>
        <v/>
      </c>
      <c r="F380" s="9" t="str">
        <f t="shared" si="8"/>
        <v/>
      </c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11" t="str">
        <f>IF('Aylık Ödemeler'!F17&lt;&gt;"",DATE(2026,4,'Aylık Ödemeler'!B17),"")</f>
        <v/>
      </c>
      <c r="B381" s="9" t="str">
        <f>IF(A381&lt;&gt;"",'Aylık Ödemeler'!A17,"")</f>
        <v/>
      </c>
      <c r="C381" s="9" t="str">
        <f>IF(A381&lt;&gt;"","Nisan 2026","")</f>
        <v/>
      </c>
      <c r="D381" s="12" t="str">
        <f>IF(A381&lt;&gt;"",'Aylık Ödemeler'!F17,"")</f>
        <v/>
      </c>
      <c r="E381" s="9" t="str">
        <f t="shared" si="7"/>
        <v/>
      </c>
      <c r="F381" s="9" t="str">
        <f t="shared" si="8"/>
        <v/>
      </c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11" t="str">
        <f>IF('Aylık Ödemeler'!G17&lt;&gt;"",DATE(2026,5,'Aylık Ödemeler'!B17),"")</f>
        <v/>
      </c>
      <c r="B382" s="9" t="str">
        <f>IF(A382&lt;&gt;"",'Aylık Ödemeler'!A17,"")</f>
        <v/>
      </c>
      <c r="C382" s="9" t="str">
        <f>IF(A382&lt;&gt;"","Mayıs 2026","")</f>
        <v/>
      </c>
      <c r="D382" s="12" t="str">
        <f>IF(A382&lt;&gt;"",'Aylık Ödemeler'!G17,"")</f>
        <v/>
      </c>
      <c r="E382" s="9" t="str">
        <f t="shared" si="7"/>
        <v/>
      </c>
      <c r="F382" s="9" t="str">
        <f t="shared" si="8"/>
        <v/>
      </c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11" t="str">
        <f>IF('Aylık Ödemeler'!H17&lt;&gt;"",DATE(2026,6,'Aylık Ödemeler'!B17),"")</f>
        <v/>
      </c>
      <c r="B383" s="9" t="str">
        <f>IF(A383&lt;&gt;"",'Aylık Ödemeler'!A17,"")</f>
        <v/>
      </c>
      <c r="C383" s="9" t="str">
        <f>IF(A383&lt;&gt;"","Haziran 2026","")</f>
        <v/>
      </c>
      <c r="D383" s="12" t="str">
        <f>IF(A383&lt;&gt;"",'Aylık Ödemeler'!H17,"")</f>
        <v/>
      </c>
      <c r="E383" s="9" t="str">
        <f t="shared" si="7"/>
        <v/>
      </c>
      <c r="F383" s="9" t="str">
        <f t="shared" si="8"/>
        <v/>
      </c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11" t="str">
        <f>IF('Aylık Ödemeler'!I17&lt;&gt;"",DATE(2026,7,'Aylık Ödemeler'!B17),"")</f>
        <v/>
      </c>
      <c r="B384" s="9" t="str">
        <f>IF(A384&lt;&gt;"",'Aylık Ödemeler'!A17,"")</f>
        <v/>
      </c>
      <c r="C384" s="9" t="str">
        <f>IF(A384&lt;&gt;"","Temmuz 2026","")</f>
        <v/>
      </c>
      <c r="D384" s="12" t="str">
        <f>IF(A384&lt;&gt;"",'Aylık Ödemeler'!I17,"")</f>
        <v/>
      </c>
      <c r="E384" s="9" t="str">
        <f t="shared" si="7"/>
        <v/>
      </c>
      <c r="F384" s="9" t="str">
        <f t="shared" si="8"/>
        <v/>
      </c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11" t="str">
        <f>IF('Aylık Ödemeler'!J17&lt;&gt;"",DATE(2026,8,'Aylık Ödemeler'!B17),"")</f>
        <v/>
      </c>
      <c r="B385" s="9" t="str">
        <f>IF(A385&lt;&gt;"",'Aylık Ödemeler'!A17,"")</f>
        <v/>
      </c>
      <c r="C385" s="9" t="str">
        <f>IF(A385&lt;&gt;"","Ağustos 2026","")</f>
        <v/>
      </c>
      <c r="D385" s="12" t="str">
        <f>IF(A385&lt;&gt;"",'Aylık Ödemeler'!J17,"")</f>
        <v/>
      </c>
      <c r="E385" s="9" t="str">
        <f t="shared" si="7"/>
        <v/>
      </c>
      <c r="F385" s="9" t="str">
        <f t="shared" si="8"/>
        <v/>
      </c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11" t="str">
        <f>IF('Aylık Ödemeler'!K17&lt;&gt;"",DATE(2026,9,'Aylık Ödemeler'!B17),"")</f>
        <v/>
      </c>
      <c r="B386" s="9" t="str">
        <f>IF(A386&lt;&gt;"",'Aylık Ödemeler'!A17,"")</f>
        <v/>
      </c>
      <c r="C386" s="9" t="str">
        <f>IF(A386&lt;&gt;"","Eylül 2026","")</f>
        <v/>
      </c>
      <c r="D386" s="12" t="str">
        <f>IF(A386&lt;&gt;"",'Aylık Ödemeler'!K17,"")</f>
        <v/>
      </c>
      <c r="E386" s="9" t="str">
        <f t="shared" si="7"/>
        <v/>
      </c>
      <c r="F386" s="9" t="str">
        <f t="shared" si="8"/>
        <v/>
      </c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11" t="str">
        <f>IF('Aylık Ödemeler'!L17&lt;&gt;"",DATE(2026,10,'Aylık Ödemeler'!B17),"")</f>
        <v/>
      </c>
      <c r="B387" s="9" t="str">
        <f>IF(A387&lt;&gt;"",'Aylık Ödemeler'!A17,"")</f>
        <v/>
      </c>
      <c r="C387" s="9" t="str">
        <f>IF(A387&lt;&gt;"","Ekim 2026","")</f>
        <v/>
      </c>
      <c r="D387" s="12" t="str">
        <f>IF(A387&lt;&gt;"",'Aylık Ödemeler'!L17,"")</f>
        <v/>
      </c>
      <c r="E387" s="9" t="str">
        <f t="shared" si="7"/>
        <v/>
      </c>
      <c r="F387" s="9" t="str">
        <f t="shared" si="8"/>
        <v/>
      </c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11" t="str">
        <f>IF('Aylık Ödemeler'!M17&lt;&gt;"",DATE(2026,11,'Aylık Ödemeler'!B17),"")</f>
        <v/>
      </c>
      <c r="B388" s="9" t="str">
        <f>IF(A388&lt;&gt;"",'Aylık Ödemeler'!A17,"")</f>
        <v/>
      </c>
      <c r="C388" s="9" t="str">
        <f>IF(A388&lt;&gt;"","Kasım 2026","")</f>
        <v/>
      </c>
      <c r="D388" s="12" t="str">
        <f>IF(A388&lt;&gt;"",'Aylık Ödemeler'!M17,"")</f>
        <v/>
      </c>
      <c r="E388" s="9" t="str">
        <f t="shared" si="7"/>
        <v/>
      </c>
      <c r="F388" s="9" t="str">
        <f t="shared" si="8"/>
        <v/>
      </c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11" t="str">
        <f>IF('Aylık Ödemeler'!N17&lt;&gt;"",DATE(2026,12,'Aylık Ödemeler'!B17),"")</f>
        <v/>
      </c>
      <c r="B389" s="9" t="str">
        <f>IF(A389&lt;&gt;"",'Aylık Ödemeler'!A17,"")</f>
        <v/>
      </c>
      <c r="C389" s="9" t="str">
        <f>IF(A389&lt;&gt;"","Aralık 2026","")</f>
        <v/>
      </c>
      <c r="D389" s="12" t="str">
        <f>IF(A389&lt;&gt;"",'Aylık Ödemeler'!N17,"")</f>
        <v/>
      </c>
      <c r="E389" s="9" t="str">
        <f t="shared" si="7"/>
        <v/>
      </c>
      <c r="F389" s="9" t="str">
        <f t="shared" si="8"/>
        <v/>
      </c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11" t="str">
        <f>IF('Aylık Ödemeler'!C23&lt;&gt;"",DATE(2026,1,'Aylık Ödemeler'!B23),"")</f>
        <v/>
      </c>
      <c r="B390" s="9" t="str">
        <f>IF(A390&lt;&gt;"",'Aylık Ödemeler'!A23,"")</f>
        <v/>
      </c>
      <c r="C390" s="9" t="str">
        <f>IF(A390&lt;&gt;"","Ocak 2026","")</f>
        <v/>
      </c>
      <c r="D390" s="12" t="str">
        <f>IF(A390&lt;&gt;"",'Aylık Ödemeler'!C23,"")</f>
        <v/>
      </c>
      <c r="E390" s="9" t="str">
        <f t="shared" si="7"/>
        <v/>
      </c>
      <c r="F390" s="9" t="str">
        <f t="shared" si="8"/>
        <v/>
      </c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11" t="str">
        <f>IF('Aylık Ödemeler'!D23&lt;&gt;"",DATE(2026,2,'Aylık Ödemeler'!B23),"")</f>
        <v/>
      </c>
      <c r="B391" s="9" t="str">
        <f>IF(A391&lt;&gt;"",'Aylık Ödemeler'!A23,"")</f>
        <v/>
      </c>
      <c r="C391" s="9" t="str">
        <f>IF(A391&lt;&gt;"","Şubat 2026","")</f>
        <v/>
      </c>
      <c r="D391" s="12" t="str">
        <f>IF(A391&lt;&gt;"",'Aylık Ödemeler'!D23,"")</f>
        <v/>
      </c>
      <c r="E391" s="9" t="str">
        <f t="shared" si="7"/>
        <v/>
      </c>
      <c r="F391" s="9" t="str">
        <f t="shared" si="8"/>
        <v/>
      </c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11" t="str">
        <f>IF('Aylık Ödemeler'!E23&lt;&gt;"",DATE(2026,3,'Aylık Ödemeler'!B23),"")</f>
        <v/>
      </c>
      <c r="B392" s="9" t="str">
        <f>IF(A392&lt;&gt;"",'Aylık Ödemeler'!A23,"")</f>
        <v/>
      </c>
      <c r="C392" s="9" t="str">
        <f>IF(A392&lt;&gt;"","Mart 2026","")</f>
        <v/>
      </c>
      <c r="D392" s="12" t="str">
        <f>IF(A392&lt;&gt;"",'Aylık Ödemeler'!E23,"")</f>
        <v/>
      </c>
      <c r="E392" s="9" t="str">
        <f t="shared" si="7"/>
        <v/>
      </c>
      <c r="F392" s="9" t="str">
        <f t="shared" si="8"/>
        <v/>
      </c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11" t="str">
        <f>IF('Aylık Ödemeler'!F23&lt;&gt;"",DATE(2026,4,'Aylık Ödemeler'!B23),"")</f>
        <v/>
      </c>
      <c r="B393" s="9" t="str">
        <f>IF(A393&lt;&gt;"",'Aylık Ödemeler'!A23,"")</f>
        <v/>
      </c>
      <c r="C393" s="9" t="str">
        <f>IF(A393&lt;&gt;"","Nisan 2026","")</f>
        <v/>
      </c>
      <c r="D393" s="12" t="str">
        <f>IF(A393&lt;&gt;"",'Aylık Ödemeler'!F23,"")</f>
        <v/>
      </c>
      <c r="E393" s="9" t="str">
        <f t="shared" si="7"/>
        <v/>
      </c>
      <c r="F393" s="9" t="str">
        <f t="shared" si="8"/>
        <v/>
      </c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11" t="str">
        <f>IF('Aylık Ödemeler'!G23&lt;&gt;"",DATE(2026,5,'Aylık Ödemeler'!B23),"")</f>
        <v/>
      </c>
      <c r="B394" s="9" t="str">
        <f>IF(A394&lt;&gt;"",'Aylık Ödemeler'!A23,"")</f>
        <v/>
      </c>
      <c r="C394" s="9" t="str">
        <f>IF(A394&lt;&gt;"","Mayıs 2026","")</f>
        <v/>
      </c>
      <c r="D394" s="12" t="str">
        <f>IF(A394&lt;&gt;"",'Aylık Ödemeler'!G23,"")</f>
        <v/>
      </c>
      <c r="E394" s="9" t="str">
        <f t="shared" si="7"/>
        <v/>
      </c>
      <c r="F394" s="9" t="str">
        <f t="shared" si="8"/>
        <v/>
      </c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11" t="str">
        <f>IF('Aylık Ödemeler'!H23&lt;&gt;"",DATE(2026,6,'Aylık Ödemeler'!B23),"")</f>
        <v/>
      </c>
      <c r="B395" s="9" t="str">
        <f>IF(A395&lt;&gt;"",'Aylık Ödemeler'!A23,"")</f>
        <v/>
      </c>
      <c r="C395" s="9" t="str">
        <f>IF(A395&lt;&gt;"","Haziran 2026","")</f>
        <v/>
      </c>
      <c r="D395" s="12" t="str">
        <f>IF(A395&lt;&gt;"",'Aylık Ödemeler'!H23,"")</f>
        <v/>
      </c>
      <c r="E395" s="9" t="str">
        <f t="shared" si="7"/>
        <v/>
      </c>
      <c r="F395" s="9" t="str">
        <f t="shared" si="8"/>
        <v/>
      </c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11" t="str">
        <f>IF('Aylık Ödemeler'!I23&lt;&gt;"",DATE(2026,7,'Aylık Ödemeler'!B23),"")</f>
        <v/>
      </c>
      <c r="B396" s="9" t="str">
        <f>IF(A396&lt;&gt;"",'Aylık Ödemeler'!A23,"")</f>
        <v/>
      </c>
      <c r="C396" s="9" t="str">
        <f>IF(A396&lt;&gt;"","Temmuz 2026","")</f>
        <v/>
      </c>
      <c r="D396" s="12" t="str">
        <f>IF(A396&lt;&gt;"",'Aylık Ödemeler'!I23,"")</f>
        <v/>
      </c>
      <c r="E396" s="9" t="str">
        <f t="shared" si="7"/>
        <v/>
      </c>
      <c r="F396" s="9" t="str">
        <f t="shared" si="8"/>
        <v/>
      </c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11" t="str">
        <f>IF('Aylık Ödemeler'!J23&lt;&gt;"",DATE(2026,8,'Aylık Ödemeler'!B23),"")</f>
        <v/>
      </c>
      <c r="B397" s="9" t="str">
        <f>IF(A397&lt;&gt;"",'Aylık Ödemeler'!A23,"")</f>
        <v/>
      </c>
      <c r="C397" s="9" t="str">
        <f>IF(A397&lt;&gt;"","Ağustos 2026","")</f>
        <v/>
      </c>
      <c r="D397" s="12" t="str">
        <f>IF(A397&lt;&gt;"",'Aylık Ödemeler'!J23,"")</f>
        <v/>
      </c>
      <c r="E397" s="9" t="str">
        <f t="shared" si="7"/>
        <v/>
      </c>
      <c r="F397" s="9" t="str">
        <f t="shared" si="8"/>
        <v/>
      </c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11" t="str">
        <f>IF('Aylık Ödemeler'!K23&lt;&gt;"",DATE(2026,9,'Aylık Ödemeler'!B23),"")</f>
        <v/>
      </c>
      <c r="B398" s="9" t="str">
        <f>IF(A398&lt;&gt;"",'Aylık Ödemeler'!A23,"")</f>
        <v/>
      </c>
      <c r="C398" s="9" t="str">
        <f>IF(A398&lt;&gt;"","Eylül 2026","")</f>
        <v/>
      </c>
      <c r="D398" s="12" t="str">
        <f>IF(A398&lt;&gt;"",'Aylık Ödemeler'!K23,"")</f>
        <v/>
      </c>
      <c r="E398" s="9" t="str">
        <f t="shared" si="7"/>
        <v/>
      </c>
      <c r="F398" s="9" t="str">
        <f t="shared" si="8"/>
        <v/>
      </c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11" t="str">
        <f>IF('Aylık Ödemeler'!L23&lt;&gt;"",DATE(2026,10,'Aylık Ödemeler'!B23),"")</f>
        <v/>
      </c>
      <c r="B399" s="9" t="str">
        <f>IF(A399&lt;&gt;"",'Aylık Ödemeler'!A23,"")</f>
        <v/>
      </c>
      <c r="C399" s="9" t="str">
        <f>IF(A399&lt;&gt;"","Ekim 2026","")</f>
        <v/>
      </c>
      <c r="D399" s="12" t="str">
        <f>IF(A399&lt;&gt;"",'Aylık Ödemeler'!L23,"")</f>
        <v/>
      </c>
      <c r="E399" s="9" t="str">
        <f t="shared" si="7"/>
        <v/>
      </c>
      <c r="F399" s="9" t="str">
        <f t="shared" si="8"/>
        <v/>
      </c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11" t="str">
        <f>IF('Aylık Ödemeler'!M23&lt;&gt;"",DATE(2026,11,'Aylık Ödemeler'!B23),"")</f>
        <v/>
      </c>
      <c r="B400" s="9" t="str">
        <f>IF(A400&lt;&gt;"",'Aylık Ödemeler'!A23,"")</f>
        <v/>
      </c>
      <c r="C400" s="9" t="str">
        <f>IF(A400&lt;&gt;"","Kasım 2026","")</f>
        <v/>
      </c>
      <c r="D400" s="12" t="str">
        <f>IF(A400&lt;&gt;"",'Aylık Ödemeler'!M23,"")</f>
        <v/>
      </c>
      <c r="E400" s="9" t="str">
        <f t="shared" si="7"/>
        <v/>
      </c>
      <c r="F400" s="9" t="str">
        <f t="shared" si="8"/>
        <v/>
      </c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11" t="str">
        <f>IF('Aylık Ödemeler'!N23&lt;&gt;"",DATE(2026,12,'Aylık Ödemeler'!B23),"")</f>
        <v/>
      </c>
      <c r="B401" s="9" t="str">
        <f>IF(A401&lt;&gt;"",'Aylık Ödemeler'!A23,"")</f>
        <v/>
      </c>
      <c r="C401" s="9" t="str">
        <f>IF(A401&lt;&gt;"","Aralık 2026","")</f>
        <v/>
      </c>
      <c r="D401" s="12" t="str">
        <f>IF(A401&lt;&gt;"",'Aylık Ödemeler'!N23,"")</f>
        <v/>
      </c>
      <c r="E401" s="9" t="str">
        <f t="shared" si="7"/>
        <v/>
      </c>
      <c r="F401" s="9" t="str">
        <f t="shared" si="8"/>
        <v/>
      </c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11" t="str">
        <f>IF('Aylık Ödemeler'!C24&lt;&gt;"",DATE(2026,1,'Aylık Ödemeler'!B24),"")</f>
        <v/>
      </c>
      <c r="B402" s="9" t="str">
        <f>IF(A402&lt;&gt;"",'Aylık Ödemeler'!A24,"")</f>
        <v/>
      </c>
      <c r="C402" s="9" t="str">
        <f>IF(A402&lt;&gt;"","Ocak 2026","")</f>
        <v/>
      </c>
      <c r="D402" s="12" t="str">
        <f>IF(A402&lt;&gt;"",'Aylık Ödemeler'!C24,"")</f>
        <v/>
      </c>
      <c r="E402" s="9" t="str">
        <f t="shared" si="7"/>
        <v/>
      </c>
      <c r="F402" s="9" t="str">
        <f t="shared" si="8"/>
        <v/>
      </c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11" t="str">
        <f>IF('Aylık Ödemeler'!D24&lt;&gt;"",DATE(2026,2,'Aylık Ödemeler'!B24),"")</f>
        <v/>
      </c>
      <c r="B403" s="9" t="str">
        <f>IF(A403&lt;&gt;"",'Aylık Ödemeler'!A24,"")</f>
        <v/>
      </c>
      <c r="C403" s="9" t="str">
        <f>IF(A403&lt;&gt;"","Şubat 2026","")</f>
        <v/>
      </c>
      <c r="D403" s="12" t="str">
        <f>IF(A403&lt;&gt;"",'Aylık Ödemeler'!D24,"")</f>
        <v/>
      </c>
      <c r="E403" s="9" t="str">
        <f t="shared" si="7"/>
        <v/>
      </c>
      <c r="F403" s="9" t="str">
        <f t="shared" si="8"/>
        <v/>
      </c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11" t="str">
        <f>IF('Aylık Ödemeler'!E24&lt;&gt;"",DATE(2026,3,'Aylık Ödemeler'!B24),"")</f>
        <v/>
      </c>
      <c r="B404" s="9" t="str">
        <f>IF(A404&lt;&gt;"",'Aylık Ödemeler'!A24,"")</f>
        <v/>
      </c>
      <c r="C404" s="9" t="str">
        <f>IF(A404&lt;&gt;"","Mart 2026","")</f>
        <v/>
      </c>
      <c r="D404" s="12" t="str">
        <f>IF(A404&lt;&gt;"",'Aylık Ödemeler'!E24,"")</f>
        <v/>
      </c>
      <c r="E404" s="9" t="str">
        <f t="shared" si="7"/>
        <v/>
      </c>
      <c r="F404" s="9" t="str">
        <f t="shared" si="8"/>
        <v/>
      </c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11" t="str">
        <f>IF('Aylık Ödemeler'!F24&lt;&gt;"",DATE(2026,4,'Aylık Ödemeler'!B24),"")</f>
        <v/>
      </c>
      <c r="B405" s="9" t="str">
        <f>IF(A405&lt;&gt;"",'Aylık Ödemeler'!A24,"")</f>
        <v/>
      </c>
      <c r="C405" s="9" t="str">
        <f>IF(A405&lt;&gt;"","Nisan 2026","")</f>
        <v/>
      </c>
      <c r="D405" s="12" t="str">
        <f>IF(A405&lt;&gt;"",'Aylık Ödemeler'!F24,"")</f>
        <v/>
      </c>
      <c r="E405" s="9" t="str">
        <f t="shared" si="7"/>
        <v/>
      </c>
      <c r="F405" s="9" t="str">
        <f t="shared" si="8"/>
        <v/>
      </c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11" t="str">
        <f>IF('Aylık Ödemeler'!G24&lt;&gt;"",DATE(2026,5,'Aylık Ödemeler'!B24),"")</f>
        <v/>
      </c>
      <c r="B406" s="9" t="str">
        <f>IF(A406&lt;&gt;"",'Aylık Ödemeler'!A24,"")</f>
        <v/>
      </c>
      <c r="C406" s="9" t="str">
        <f>IF(A406&lt;&gt;"","Mayıs 2026","")</f>
        <v/>
      </c>
      <c r="D406" s="12" t="str">
        <f>IF(A406&lt;&gt;"",'Aylık Ödemeler'!G24,"")</f>
        <v/>
      </c>
      <c r="E406" s="9" t="str">
        <f t="shared" si="7"/>
        <v/>
      </c>
      <c r="F406" s="9" t="str">
        <f t="shared" si="8"/>
        <v/>
      </c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11" t="str">
        <f>IF('Aylık Ödemeler'!H24&lt;&gt;"",DATE(2026,6,'Aylık Ödemeler'!B24),"")</f>
        <v/>
      </c>
      <c r="B407" s="9" t="str">
        <f>IF(A407&lt;&gt;"",'Aylık Ödemeler'!A24,"")</f>
        <v/>
      </c>
      <c r="C407" s="9" t="str">
        <f>IF(A407&lt;&gt;"","Haziran 2026","")</f>
        <v/>
      </c>
      <c r="D407" s="12" t="str">
        <f>IF(A407&lt;&gt;"",'Aylık Ödemeler'!H24,"")</f>
        <v/>
      </c>
      <c r="E407" s="9" t="str">
        <f t="shared" si="7"/>
        <v/>
      </c>
      <c r="F407" s="9" t="str">
        <f t="shared" si="8"/>
        <v/>
      </c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11" t="str">
        <f>IF('Aylık Ödemeler'!I24&lt;&gt;"",DATE(2026,7,'Aylık Ödemeler'!B24),"")</f>
        <v/>
      </c>
      <c r="B408" s="9" t="str">
        <f>IF(A408&lt;&gt;"",'Aylık Ödemeler'!A24,"")</f>
        <v/>
      </c>
      <c r="C408" s="9" t="str">
        <f>IF(A408&lt;&gt;"","Temmuz 2026","")</f>
        <v/>
      </c>
      <c r="D408" s="12" t="str">
        <f>IF(A408&lt;&gt;"",'Aylık Ödemeler'!I24,"")</f>
        <v/>
      </c>
      <c r="E408" s="9" t="str">
        <f t="shared" si="7"/>
        <v/>
      </c>
      <c r="F408" s="9" t="str">
        <f t="shared" si="8"/>
        <v/>
      </c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11" t="str">
        <f>IF('Aylık Ödemeler'!J24&lt;&gt;"",DATE(2026,8,'Aylık Ödemeler'!B24),"")</f>
        <v/>
      </c>
      <c r="B409" s="9" t="str">
        <f>IF(A409&lt;&gt;"",'Aylık Ödemeler'!A24,"")</f>
        <v/>
      </c>
      <c r="C409" s="9" t="str">
        <f>IF(A409&lt;&gt;"","Ağustos 2026","")</f>
        <v/>
      </c>
      <c r="D409" s="12" t="str">
        <f>IF(A409&lt;&gt;"",'Aylık Ödemeler'!J24,"")</f>
        <v/>
      </c>
      <c r="E409" s="9" t="str">
        <f t="shared" si="7"/>
        <v/>
      </c>
      <c r="F409" s="9" t="str">
        <f t="shared" si="8"/>
        <v/>
      </c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11" t="str">
        <f>IF('Aylık Ödemeler'!K24&lt;&gt;"",DATE(2026,9,'Aylık Ödemeler'!B24),"")</f>
        <v/>
      </c>
      <c r="B410" s="9" t="str">
        <f>IF(A410&lt;&gt;"",'Aylık Ödemeler'!A24,"")</f>
        <v/>
      </c>
      <c r="C410" s="9" t="str">
        <f>IF(A410&lt;&gt;"","Eylül 2026","")</f>
        <v/>
      </c>
      <c r="D410" s="12" t="str">
        <f>IF(A410&lt;&gt;"",'Aylık Ödemeler'!K24,"")</f>
        <v/>
      </c>
      <c r="E410" s="9" t="str">
        <f t="shared" si="7"/>
        <v/>
      </c>
      <c r="F410" s="9" t="str">
        <f t="shared" si="8"/>
        <v/>
      </c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11" t="str">
        <f>IF('Aylık Ödemeler'!L24&lt;&gt;"",DATE(2026,10,'Aylık Ödemeler'!B24),"")</f>
        <v/>
      </c>
      <c r="B411" s="9" t="str">
        <f>IF(A411&lt;&gt;"",'Aylık Ödemeler'!A24,"")</f>
        <v/>
      </c>
      <c r="C411" s="9" t="str">
        <f>IF(A411&lt;&gt;"","Ekim 2026","")</f>
        <v/>
      </c>
      <c r="D411" s="12" t="str">
        <f>IF(A411&lt;&gt;"",'Aylık Ödemeler'!L24,"")</f>
        <v/>
      </c>
      <c r="E411" s="9" t="str">
        <f t="shared" si="7"/>
        <v/>
      </c>
      <c r="F411" s="9" t="str">
        <f t="shared" si="8"/>
        <v/>
      </c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11" t="str">
        <f>IF('Aylık Ödemeler'!M24&lt;&gt;"",DATE(2026,11,'Aylık Ödemeler'!B24),"")</f>
        <v/>
      </c>
      <c r="B412" s="9" t="str">
        <f>IF(A412&lt;&gt;"",'Aylık Ödemeler'!A24,"")</f>
        <v/>
      </c>
      <c r="C412" s="9" t="str">
        <f>IF(A412&lt;&gt;"","Kasım 2026","")</f>
        <v/>
      </c>
      <c r="D412" s="12" t="str">
        <f>IF(A412&lt;&gt;"",'Aylık Ödemeler'!M24,"")</f>
        <v/>
      </c>
      <c r="E412" s="9" t="str">
        <f t="shared" si="7"/>
        <v/>
      </c>
      <c r="F412" s="9" t="str">
        <f t="shared" si="8"/>
        <v/>
      </c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11" t="str">
        <f>IF('Aylık Ödemeler'!N24&lt;&gt;"",DATE(2026,12,'Aylık Ödemeler'!B24),"")</f>
        <v/>
      </c>
      <c r="B413" s="9" t="str">
        <f>IF(A413&lt;&gt;"",'Aylık Ödemeler'!A24,"")</f>
        <v/>
      </c>
      <c r="C413" s="9" t="str">
        <f>IF(A413&lt;&gt;"","Aralık 2026","")</f>
        <v/>
      </c>
      <c r="D413" s="12" t="str">
        <f>IF(A413&lt;&gt;"",'Aylık Ödemeler'!N24,"")</f>
        <v/>
      </c>
      <c r="E413" s="9" t="str">
        <f t="shared" si="7"/>
        <v/>
      </c>
      <c r="F413" s="9" t="str">
        <f t="shared" si="8"/>
        <v/>
      </c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11" t="str">
        <f>IF('Aylık Ödemeler'!C25&lt;&gt;"",DATE(2026,1,'Aylık Ödemeler'!B25),"")</f>
        <v/>
      </c>
      <c r="B414" s="9" t="str">
        <f>IF(A414&lt;&gt;"",'Aylık Ödemeler'!A25,"")</f>
        <v/>
      </c>
      <c r="C414" s="9" t="str">
        <f>IF(A414&lt;&gt;"","Ocak 2026","")</f>
        <v/>
      </c>
      <c r="D414" s="12" t="str">
        <f>IF(A414&lt;&gt;"",'Aylık Ödemeler'!C25,"")</f>
        <v/>
      </c>
      <c r="E414" s="9" t="str">
        <f t="shared" si="7"/>
        <v/>
      </c>
      <c r="F414" s="9" t="str">
        <f t="shared" si="8"/>
        <v/>
      </c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11" t="str">
        <f>IF('Aylık Ödemeler'!D25&lt;&gt;"",DATE(2026,2,'Aylık Ödemeler'!B25),"")</f>
        <v/>
      </c>
      <c r="B415" s="9" t="str">
        <f>IF(A415&lt;&gt;"",'Aylık Ödemeler'!A25,"")</f>
        <v/>
      </c>
      <c r="C415" s="9" t="str">
        <f>IF(A415&lt;&gt;"","Şubat 2026","")</f>
        <v/>
      </c>
      <c r="D415" s="12" t="str">
        <f>IF(A415&lt;&gt;"",'Aylık Ödemeler'!D25,"")</f>
        <v/>
      </c>
      <c r="E415" s="9" t="str">
        <f t="shared" si="7"/>
        <v/>
      </c>
      <c r="F415" s="9" t="str">
        <f t="shared" si="8"/>
        <v/>
      </c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11" t="str">
        <f>IF('Aylık Ödemeler'!E25&lt;&gt;"",DATE(2026,3,'Aylık Ödemeler'!B25),"")</f>
        <v/>
      </c>
      <c r="B416" s="9" t="str">
        <f>IF(A416&lt;&gt;"",'Aylık Ödemeler'!A25,"")</f>
        <v/>
      </c>
      <c r="C416" s="9" t="str">
        <f>IF(A416&lt;&gt;"","Mart 2026","")</f>
        <v/>
      </c>
      <c r="D416" s="12" t="str">
        <f>IF(A416&lt;&gt;"",'Aylık Ödemeler'!E25,"")</f>
        <v/>
      </c>
      <c r="E416" s="9" t="str">
        <f t="shared" si="7"/>
        <v/>
      </c>
      <c r="F416" s="9" t="str">
        <f t="shared" si="8"/>
        <v/>
      </c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11" t="str">
        <f>IF('Aylık Ödemeler'!F25&lt;&gt;"",DATE(2026,4,'Aylık Ödemeler'!B25),"")</f>
        <v/>
      </c>
      <c r="B417" s="9" t="str">
        <f>IF(A417&lt;&gt;"",'Aylık Ödemeler'!A25,"")</f>
        <v/>
      </c>
      <c r="C417" s="9" t="str">
        <f>IF(A417&lt;&gt;"","Nisan 2026","")</f>
        <v/>
      </c>
      <c r="D417" s="12" t="str">
        <f>IF(A417&lt;&gt;"",'Aylık Ödemeler'!F25,"")</f>
        <v/>
      </c>
      <c r="E417" s="9" t="str">
        <f t="shared" si="7"/>
        <v/>
      </c>
      <c r="F417" s="9" t="str">
        <f t="shared" si="8"/>
        <v/>
      </c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11" t="str">
        <f>IF('Aylık Ödemeler'!G25&lt;&gt;"",DATE(2026,5,'Aylık Ödemeler'!B25),"")</f>
        <v/>
      </c>
      <c r="B418" s="9" t="str">
        <f>IF(A418&lt;&gt;"",'Aylık Ödemeler'!A25,"")</f>
        <v/>
      </c>
      <c r="C418" s="9" t="str">
        <f>IF(A418&lt;&gt;"","Mayıs 2026","")</f>
        <v/>
      </c>
      <c r="D418" s="12" t="str">
        <f>IF(A418&lt;&gt;"",'Aylık Ödemeler'!G25,"")</f>
        <v/>
      </c>
      <c r="E418" s="9" t="str">
        <f t="shared" si="7"/>
        <v/>
      </c>
      <c r="F418" s="9" t="str">
        <f t="shared" si="8"/>
        <v/>
      </c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11" t="str">
        <f>IF('Aylık Ödemeler'!H25&lt;&gt;"",DATE(2026,6,'Aylık Ödemeler'!B25),"")</f>
        <v/>
      </c>
      <c r="B419" s="9" t="str">
        <f>IF(A419&lt;&gt;"",'Aylık Ödemeler'!A25,"")</f>
        <v/>
      </c>
      <c r="C419" s="9" t="str">
        <f>IF(A419&lt;&gt;"","Haziran 2026","")</f>
        <v/>
      </c>
      <c r="D419" s="12" t="str">
        <f>IF(A419&lt;&gt;"",'Aylık Ödemeler'!H25,"")</f>
        <v/>
      </c>
      <c r="E419" s="9" t="str">
        <f t="shared" si="7"/>
        <v/>
      </c>
      <c r="F419" s="9" t="str">
        <f t="shared" si="8"/>
        <v/>
      </c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11" t="str">
        <f>IF('Aylık Ödemeler'!I25&lt;&gt;"",DATE(2026,7,'Aylık Ödemeler'!B25),"")</f>
        <v/>
      </c>
      <c r="B420" s="9" t="str">
        <f>IF(A420&lt;&gt;"",'Aylık Ödemeler'!A25,"")</f>
        <v/>
      </c>
      <c r="C420" s="9" t="str">
        <f>IF(A420&lt;&gt;"","Temmuz 2026","")</f>
        <v/>
      </c>
      <c r="D420" s="12" t="str">
        <f>IF(A420&lt;&gt;"",'Aylık Ödemeler'!I25,"")</f>
        <v/>
      </c>
      <c r="E420" s="9" t="str">
        <f t="shared" si="7"/>
        <v/>
      </c>
      <c r="F420" s="9" t="str">
        <f t="shared" si="8"/>
        <v/>
      </c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11" t="str">
        <f>IF('Aylık Ödemeler'!J25&lt;&gt;"",DATE(2026,8,'Aylık Ödemeler'!B25),"")</f>
        <v/>
      </c>
      <c r="B421" s="9" t="str">
        <f>IF(A421&lt;&gt;"",'Aylık Ödemeler'!A25,"")</f>
        <v/>
      </c>
      <c r="C421" s="9" t="str">
        <f>IF(A421&lt;&gt;"","Ağustos 2026","")</f>
        <v/>
      </c>
      <c r="D421" s="12" t="str">
        <f>IF(A421&lt;&gt;"",'Aylık Ödemeler'!J25,"")</f>
        <v/>
      </c>
      <c r="E421" s="9" t="str">
        <f t="shared" si="7"/>
        <v/>
      </c>
      <c r="F421" s="9" t="str">
        <f t="shared" si="8"/>
        <v/>
      </c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11" t="str">
        <f>IF('Aylık Ödemeler'!K25&lt;&gt;"",DATE(2026,9,'Aylık Ödemeler'!B25),"")</f>
        <v/>
      </c>
      <c r="B422" s="9" t="str">
        <f>IF(A422&lt;&gt;"",'Aylık Ödemeler'!A25,"")</f>
        <v/>
      </c>
      <c r="C422" s="9" t="str">
        <f>IF(A422&lt;&gt;"","Eylül 2026","")</f>
        <v/>
      </c>
      <c r="D422" s="12" t="str">
        <f>IF(A422&lt;&gt;"",'Aylık Ödemeler'!K25,"")</f>
        <v/>
      </c>
      <c r="E422" s="9" t="str">
        <f t="shared" si="7"/>
        <v/>
      </c>
      <c r="F422" s="9" t="str">
        <f t="shared" si="8"/>
        <v/>
      </c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11" t="str">
        <f>IF('Aylık Ödemeler'!L25&lt;&gt;"",DATE(2026,10,'Aylık Ödemeler'!B25),"")</f>
        <v/>
      </c>
      <c r="B423" s="9" t="str">
        <f>IF(A423&lt;&gt;"",'Aylık Ödemeler'!A25,"")</f>
        <v/>
      </c>
      <c r="C423" s="9" t="str">
        <f>IF(A423&lt;&gt;"","Ekim 2026","")</f>
        <v/>
      </c>
      <c r="D423" s="12" t="str">
        <f>IF(A423&lt;&gt;"",'Aylık Ödemeler'!L25,"")</f>
        <v/>
      </c>
      <c r="E423" s="9" t="str">
        <f t="shared" si="7"/>
        <v/>
      </c>
      <c r="F423" s="9" t="str">
        <f t="shared" si="8"/>
        <v/>
      </c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11" t="str">
        <f>IF('Aylık Ödemeler'!M25&lt;&gt;"",DATE(2026,11,'Aylık Ödemeler'!B25),"")</f>
        <v/>
      </c>
      <c r="B424" s="9" t="str">
        <f>IF(A424&lt;&gt;"",'Aylık Ödemeler'!A25,"")</f>
        <v/>
      </c>
      <c r="C424" s="9" t="str">
        <f>IF(A424&lt;&gt;"","Kasım 2026","")</f>
        <v/>
      </c>
      <c r="D424" s="12" t="str">
        <f>IF(A424&lt;&gt;"",'Aylık Ödemeler'!M25,"")</f>
        <v/>
      </c>
      <c r="E424" s="9" t="str">
        <f t="shared" si="7"/>
        <v/>
      </c>
      <c r="F424" s="9" t="str">
        <f t="shared" si="8"/>
        <v/>
      </c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11" t="str">
        <f>IF('Aylık Ödemeler'!N25&lt;&gt;"",DATE(2026,12,'Aylık Ödemeler'!B25),"")</f>
        <v/>
      </c>
      <c r="B425" s="9" t="str">
        <f>IF(A425&lt;&gt;"",'Aylık Ödemeler'!A25,"")</f>
        <v/>
      </c>
      <c r="C425" s="9" t="str">
        <f>IF(A425&lt;&gt;"","Aralık 2026","")</f>
        <v/>
      </c>
      <c r="D425" s="12" t="str">
        <f>IF(A425&lt;&gt;"",'Aylık Ödemeler'!N25,"")</f>
        <v/>
      </c>
      <c r="E425" s="9" t="str">
        <f t="shared" si="7"/>
        <v/>
      </c>
      <c r="F425" s="9" t="str">
        <f t="shared" si="8"/>
        <v/>
      </c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11" t="str">
        <f>IF('Aylık Ödemeler'!C26&lt;&gt;"",DATE(2026,1,'Aylık Ödemeler'!B26),"")</f>
        <v/>
      </c>
      <c r="B426" s="9" t="str">
        <f>IF(A426&lt;&gt;"",'Aylık Ödemeler'!A26,"")</f>
        <v/>
      </c>
      <c r="C426" s="9" t="str">
        <f>IF(A426&lt;&gt;"","Ocak 2026","")</f>
        <v/>
      </c>
      <c r="D426" s="12" t="str">
        <f>IF(A426&lt;&gt;"",'Aylık Ödemeler'!C26,"")</f>
        <v/>
      </c>
      <c r="E426" s="9" t="str">
        <f t="shared" si="7"/>
        <v/>
      </c>
      <c r="F426" s="9" t="str">
        <f t="shared" si="8"/>
        <v/>
      </c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11" t="str">
        <f>IF('Aylık Ödemeler'!D26&lt;&gt;"",DATE(2026,2,'Aylık Ödemeler'!B26),"")</f>
        <v/>
      </c>
      <c r="B427" s="9" t="str">
        <f>IF(A427&lt;&gt;"",'Aylık Ödemeler'!A26,"")</f>
        <v/>
      </c>
      <c r="C427" s="9" t="str">
        <f>IF(A427&lt;&gt;"","Şubat 2026","")</f>
        <v/>
      </c>
      <c r="D427" s="12" t="str">
        <f>IF(A427&lt;&gt;"",'Aylık Ödemeler'!D26,"")</f>
        <v/>
      </c>
      <c r="E427" s="9" t="str">
        <f t="shared" si="7"/>
        <v/>
      </c>
      <c r="F427" s="9" t="str">
        <f t="shared" si="8"/>
        <v/>
      </c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11" t="str">
        <f>IF('Aylık Ödemeler'!E26&lt;&gt;"",DATE(2026,3,'Aylık Ödemeler'!B26),"")</f>
        <v/>
      </c>
      <c r="B428" s="9" t="str">
        <f>IF(A428&lt;&gt;"",'Aylık Ödemeler'!A26,"")</f>
        <v/>
      </c>
      <c r="C428" s="9" t="str">
        <f>IF(A428&lt;&gt;"","Mart 2026","")</f>
        <v/>
      </c>
      <c r="D428" s="12" t="str">
        <f>IF(A428&lt;&gt;"",'Aylık Ödemeler'!E26,"")</f>
        <v/>
      </c>
      <c r="E428" s="9" t="str">
        <f t="shared" si="7"/>
        <v/>
      </c>
      <c r="F428" s="9" t="str">
        <f t="shared" si="8"/>
        <v/>
      </c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11" t="str">
        <f>IF('Aylık Ödemeler'!F26&lt;&gt;"",DATE(2026,4,'Aylık Ödemeler'!B26),"")</f>
        <v/>
      </c>
      <c r="B429" s="9" t="str">
        <f>IF(A429&lt;&gt;"",'Aylık Ödemeler'!A26,"")</f>
        <v/>
      </c>
      <c r="C429" s="9" t="str">
        <f>IF(A429&lt;&gt;"","Nisan 2026","")</f>
        <v/>
      </c>
      <c r="D429" s="12" t="str">
        <f>IF(A429&lt;&gt;"",'Aylık Ödemeler'!F26,"")</f>
        <v/>
      </c>
      <c r="E429" s="9" t="str">
        <f t="shared" si="7"/>
        <v/>
      </c>
      <c r="F429" s="9" t="str">
        <f t="shared" si="8"/>
        <v/>
      </c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11" t="str">
        <f>IF('Aylık Ödemeler'!G26&lt;&gt;"",DATE(2026,5,'Aylık Ödemeler'!B26),"")</f>
        <v/>
      </c>
      <c r="B430" s="9" t="str">
        <f>IF(A430&lt;&gt;"",'Aylık Ödemeler'!A26,"")</f>
        <v/>
      </c>
      <c r="C430" s="9" t="str">
        <f>IF(A430&lt;&gt;"","Mayıs 2026","")</f>
        <v/>
      </c>
      <c r="D430" s="12" t="str">
        <f>IF(A430&lt;&gt;"",'Aylık Ödemeler'!G26,"")</f>
        <v/>
      </c>
      <c r="E430" s="9" t="str">
        <f t="shared" si="7"/>
        <v/>
      </c>
      <c r="F430" s="9" t="str">
        <f t="shared" si="8"/>
        <v/>
      </c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11" t="str">
        <f>IF('Aylık Ödemeler'!H26&lt;&gt;"",DATE(2026,6,'Aylık Ödemeler'!B26),"")</f>
        <v/>
      </c>
      <c r="B431" s="9" t="str">
        <f>IF(A431&lt;&gt;"",'Aylık Ödemeler'!A26,"")</f>
        <v/>
      </c>
      <c r="C431" s="9" t="str">
        <f>IF(A431&lt;&gt;"","Haziran 2026","")</f>
        <v/>
      </c>
      <c r="D431" s="12" t="str">
        <f>IF(A431&lt;&gt;"",'Aylık Ödemeler'!H26,"")</f>
        <v/>
      </c>
      <c r="E431" s="9" t="str">
        <f t="shared" si="7"/>
        <v/>
      </c>
      <c r="F431" s="9" t="str">
        <f t="shared" si="8"/>
        <v/>
      </c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11" t="str">
        <f>IF('Aylık Ödemeler'!I26&lt;&gt;"",DATE(2026,7,'Aylık Ödemeler'!B26),"")</f>
        <v/>
      </c>
      <c r="B432" s="9" t="str">
        <f>IF(A432&lt;&gt;"",'Aylık Ödemeler'!A26,"")</f>
        <v/>
      </c>
      <c r="C432" s="9" t="str">
        <f>IF(A432&lt;&gt;"","Temmuz 2026","")</f>
        <v/>
      </c>
      <c r="D432" s="12" t="str">
        <f>IF(A432&lt;&gt;"",'Aylık Ödemeler'!I26,"")</f>
        <v/>
      </c>
      <c r="E432" s="9" t="str">
        <f t="shared" si="7"/>
        <v/>
      </c>
      <c r="F432" s="9" t="str">
        <f t="shared" si="8"/>
        <v/>
      </c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11" t="str">
        <f>IF('Aylık Ödemeler'!J26&lt;&gt;"",DATE(2026,8,'Aylık Ödemeler'!B26),"")</f>
        <v/>
      </c>
      <c r="B433" s="9" t="str">
        <f>IF(A433&lt;&gt;"",'Aylık Ödemeler'!A26,"")</f>
        <v/>
      </c>
      <c r="C433" s="9" t="str">
        <f>IF(A433&lt;&gt;"","Ağustos 2026","")</f>
        <v/>
      </c>
      <c r="D433" s="12" t="str">
        <f>IF(A433&lt;&gt;"",'Aylık Ödemeler'!J26,"")</f>
        <v/>
      </c>
      <c r="E433" s="9" t="str">
        <f t="shared" si="7"/>
        <v/>
      </c>
      <c r="F433" s="9" t="str">
        <f t="shared" si="8"/>
        <v/>
      </c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11" t="str">
        <f>IF('Aylık Ödemeler'!K26&lt;&gt;"",DATE(2026,9,'Aylık Ödemeler'!B26),"")</f>
        <v/>
      </c>
      <c r="B434" s="9" t="str">
        <f>IF(A434&lt;&gt;"",'Aylık Ödemeler'!A26,"")</f>
        <v/>
      </c>
      <c r="C434" s="9" t="str">
        <f>IF(A434&lt;&gt;"","Eylül 2026","")</f>
        <v/>
      </c>
      <c r="D434" s="12" t="str">
        <f>IF(A434&lt;&gt;"",'Aylık Ödemeler'!K26,"")</f>
        <v/>
      </c>
      <c r="E434" s="9" t="str">
        <f t="shared" si="7"/>
        <v/>
      </c>
      <c r="F434" s="9" t="str">
        <f t="shared" si="8"/>
        <v/>
      </c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11" t="str">
        <f>IF('Aylık Ödemeler'!L26&lt;&gt;"",DATE(2026,10,'Aylık Ödemeler'!B26),"")</f>
        <v/>
      </c>
      <c r="B435" s="9" t="str">
        <f>IF(A435&lt;&gt;"",'Aylık Ödemeler'!A26,"")</f>
        <v/>
      </c>
      <c r="C435" s="9" t="str">
        <f>IF(A435&lt;&gt;"","Ekim 2026","")</f>
        <v/>
      </c>
      <c r="D435" s="12" t="str">
        <f>IF(A435&lt;&gt;"",'Aylık Ödemeler'!L26,"")</f>
        <v/>
      </c>
      <c r="E435" s="9" t="str">
        <f t="shared" si="7"/>
        <v/>
      </c>
      <c r="F435" s="9" t="str">
        <f t="shared" si="8"/>
        <v/>
      </c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11" t="str">
        <f>IF('Aylık Ödemeler'!M26&lt;&gt;"",DATE(2026,11,'Aylık Ödemeler'!B26),"")</f>
        <v/>
      </c>
      <c r="B436" s="9" t="str">
        <f>IF(A436&lt;&gt;"",'Aylık Ödemeler'!A26,"")</f>
        <v/>
      </c>
      <c r="C436" s="9" t="str">
        <f>IF(A436&lt;&gt;"","Kasım 2026","")</f>
        <v/>
      </c>
      <c r="D436" s="12" t="str">
        <f>IF(A436&lt;&gt;"",'Aylık Ödemeler'!M26,"")</f>
        <v/>
      </c>
      <c r="E436" s="9" t="str">
        <f t="shared" si="7"/>
        <v/>
      </c>
      <c r="F436" s="9" t="str">
        <f t="shared" si="8"/>
        <v/>
      </c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11" t="str">
        <f>IF('Aylık Ödemeler'!N26&lt;&gt;"",DATE(2026,12,'Aylık Ödemeler'!B26),"")</f>
        <v/>
      </c>
      <c r="B437" s="9" t="str">
        <f>IF(A437&lt;&gt;"",'Aylık Ödemeler'!A26,"")</f>
        <v/>
      </c>
      <c r="C437" s="9" t="str">
        <f>IF(A437&lt;&gt;"","Aralık 2026","")</f>
        <v/>
      </c>
      <c r="D437" s="12" t="str">
        <f>IF(A437&lt;&gt;"",'Aylık Ödemeler'!N26,"")</f>
        <v/>
      </c>
      <c r="E437" s="9" t="str">
        <f t="shared" si="7"/>
        <v/>
      </c>
      <c r="F437" s="9" t="str">
        <f t="shared" si="8"/>
        <v/>
      </c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11" t="str">
        <f>IF('Aylık Ödemeler'!C27&lt;&gt;"",DATE(2026,1,'Aylık Ödemeler'!B27),"")</f>
        <v/>
      </c>
      <c r="B438" s="9" t="str">
        <f>IF(A438&lt;&gt;"",'Aylık Ödemeler'!A27,"")</f>
        <v/>
      </c>
      <c r="C438" s="9" t="str">
        <f>IF(A438&lt;&gt;"","Ocak 2026","")</f>
        <v/>
      </c>
      <c r="D438" s="12" t="str">
        <f>IF(A438&lt;&gt;"",'Aylık Ödemeler'!C27,"")</f>
        <v/>
      </c>
      <c r="E438" s="9" t="str">
        <f t="shared" si="7"/>
        <v/>
      </c>
      <c r="F438" s="9" t="str">
        <f t="shared" si="8"/>
        <v/>
      </c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11" t="str">
        <f>IF('Aylık Ödemeler'!D27&lt;&gt;"",DATE(2026,2,'Aylık Ödemeler'!B27),"")</f>
        <v/>
      </c>
      <c r="B439" s="9" t="str">
        <f>IF(A439&lt;&gt;"",'Aylık Ödemeler'!A27,"")</f>
        <v/>
      </c>
      <c r="C439" s="9" t="str">
        <f>IF(A439&lt;&gt;"","Şubat 2026","")</f>
        <v/>
      </c>
      <c r="D439" s="12" t="str">
        <f>IF(A439&lt;&gt;"",'Aylık Ödemeler'!D27,"")</f>
        <v/>
      </c>
      <c r="E439" s="9" t="str">
        <f t="shared" si="7"/>
        <v/>
      </c>
      <c r="F439" s="9" t="str">
        <f t="shared" si="8"/>
        <v/>
      </c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11" t="str">
        <f>IF('Aylık Ödemeler'!E27&lt;&gt;"",DATE(2026,3,'Aylık Ödemeler'!B27),"")</f>
        <v/>
      </c>
      <c r="B440" s="9" t="str">
        <f>IF(A440&lt;&gt;"",'Aylık Ödemeler'!A27,"")</f>
        <v/>
      </c>
      <c r="C440" s="9" t="str">
        <f>IF(A440&lt;&gt;"","Mart 2026","")</f>
        <v/>
      </c>
      <c r="D440" s="12" t="str">
        <f>IF(A440&lt;&gt;"",'Aylık Ödemeler'!E27,"")</f>
        <v/>
      </c>
      <c r="E440" s="9" t="str">
        <f t="shared" si="7"/>
        <v/>
      </c>
      <c r="F440" s="9" t="str">
        <f t="shared" si="8"/>
        <v/>
      </c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11" t="str">
        <f>IF('Aylık Ödemeler'!F27&lt;&gt;"",DATE(2026,4,'Aylık Ödemeler'!B27),"")</f>
        <v/>
      </c>
      <c r="B441" s="9" t="str">
        <f>IF(A441&lt;&gt;"",'Aylık Ödemeler'!A27,"")</f>
        <v/>
      </c>
      <c r="C441" s="9" t="str">
        <f>IF(A441&lt;&gt;"","Nisan 2026","")</f>
        <v/>
      </c>
      <c r="D441" s="12" t="str">
        <f>IF(A441&lt;&gt;"",'Aylık Ödemeler'!F27,"")</f>
        <v/>
      </c>
      <c r="E441" s="9" t="str">
        <f t="shared" si="7"/>
        <v/>
      </c>
      <c r="F441" s="9" t="str">
        <f t="shared" si="8"/>
        <v/>
      </c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11" t="str">
        <f>IF('Aylık Ödemeler'!G27&lt;&gt;"",DATE(2026,5,'Aylık Ödemeler'!B27),"")</f>
        <v/>
      </c>
      <c r="B442" s="9" t="str">
        <f>IF(A442&lt;&gt;"",'Aylık Ödemeler'!A27,"")</f>
        <v/>
      </c>
      <c r="C442" s="9" t="str">
        <f>IF(A442&lt;&gt;"","Mayıs 2026","")</f>
        <v/>
      </c>
      <c r="D442" s="12" t="str">
        <f>IF(A442&lt;&gt;"",'Aylık Ödemeler'!G27,"")</f>
        <v/>
      </c>
      <c r="E442" s="9" t="str">
        <f t="shared" si="7"/>
        <v/>
      </c>
      <c r="F442" s="9" t="str">
        <f t="shared" si="8"/>
        <v/>
      </c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11" t="str">
        <f>IF('Aylık Ödemeler'!H27&lt;&gt;"",DATE(2026,6,'Aylık Ödemeler'!B27),"")</f>
        <v/>
      </c>
      <c r="B443" s="9" t="str">
        <f>IF(A443&lt;&gt;"",'Aylık Ödemeler'!A27,"")</f>
        <v/>
      </c>
      <c r="C443" s="9" t="str">
        <f>IF(A443&lt;&gt;"","Haziran 2026","")</f>
        <v/>
      </c>
      <c r="D443" s="12" t="str">
        <f>IF(A443&lt;&gt;"",'Aylık Ödemeler'!H27,"")</f>
        <v/>
      </c>
      <c r="E443" s="9" t="str">
        <f t="shared" si="7"/>
        <v/>
      </c>
      <c r="F443" s="9" t="str">
        <f t="shared" si="8"/>
        <v/>
      </c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11" t="str">
        <f>IF('Aylık Ödemeler'!I27&lt;&gt;"",DATE(2026,7,'Aylık Ödemeler'!B27),"")</f>
        <v/>
      </c>
      <c r="B444" s="9" t="str">
        <f>IF(A444&lt;&gt;"",'Aylık Ödemeler'!A27,"")</f>
        <v/>
      </c>
      <c r="C444" s="9" t="str">
        <f>IF(A444&lt;&gt;"","Temmuz 2026","")</f>
        <v/>
      </c>
      <c r="D444" s="12" t="str">
        <f>IF(A444&lt;&gt;"",'Aylık Ödemeler'!I27,"")</f>
        <v/>
      </c>
      <c r="E444" s="9" t="str">
        <f t="shared" si="7"/>
        <v/>
      </c>
      <c r="F444" s="9" t="str">
        <f t="shared" si="8"/>
        <v/>
      </c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11" t="str">
        <f>IF('Aylık Ödemeler'!J27&lt;&gt;"",DATE(2026,8,'Aylık Ödemeler'!B27),"")</f>
        <v/>
      </c>
      <c r="B445" s="9" t="str">
        <f>IF(A445&lt;&gt;"",'Aylık Ödemeler'!A27,"")</f>
        <v/>
      </c>
      <c r="C445" s="9" t="str">
        <f>IF(A445&lt;&gt;"","Ağustos 2026","")</f>
        <v/>
      </c>
      <c r="D445" s="12" t="str">
        <f>IF(A445&lt;&gt;"",'Aylık Ödemeler'!J27,"")</f>
        <v/>
      </c>
      <c r="E445" s="9" t="str">
        <f t="shared" si="7"/>
        <v/>
      </c>
      <c r="F445" s="9" t="str">
        <f t="shared" si="8"/>
        <v/>
      </c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11" t="str">
        <f>IF('Aylık Ödemeler'!K27&lt;&gt;"",DATE(2026,9,'Aylık Ödemeler'!B27),"")</f>
        <v/>
      </c>
      <c r="B446" s="9" t="str">
        <f>IF(A446&lt;&gt;"",'Aylık Ödemeler'!A27,"")</f>
        <v/>
      </c>
      <c r="C446" s="9" t="str">
        <f>IF(A446&lt;&gt;"","Eylül 2026","")</f>
        <v/>
      </c>
      <c r="D446" s="12" t="str">
        <f>IF(A446&lt;&gt;"",'Aylık Ödemeler'!K27,"")</f>
        <v/>
      </c>
      <c r="E446" s="9" t="str">
        <f t="shared" si="7"/>
        <v/>
      </c>
      <c r="F446" s="9" t="str">
        <f t="shared" si="8"/>
        <v/>
      </c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11" t="str">
        <f>IF('Aylık Ödemeler'!L27&lt;&gt;"",DATE(2026,10,'Aylık Ödemeler'!B27),"")</f>
        <v/>
      </c>
      <c r="B447" s="9" t="str">
        <f>IF(A447&lt;&gt;"",'Aylık Ödemeler'!A27,"")</f>
        <v/>
      </c>
      <c r="C447" s="9" t="str">
        <f>IF(A447&lt;&gt;"","Ekim 2026","")</f>
        <v/>
      </c>
      <c r="D447" s="12" t="str">
        <f>IF(A447&lt;&gt;"",'Aylık Ödemeler'!L27,"")</f>
        <v/>
      </c>
      <c r="E447" s="9" t="str">
        <f t="shared" si="7"/>
        <v/>
      </c>
      <c r="F447" s="9" t="str">
        <f t="shared" si="8"/>
        <v/>
      </c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11" t="str">
        <f>IF('Aylık Ödemeler'!M27&lt;&gt;"",DATE(2026,11,'Aylık Ödemeler'!B27),"")</f>
        <v/>
      </c>
      <c r="B448" s="9" t="str">
        <f>IF(A448&lt;&gt;"",'Aylık Ödemeler'!A27,"")</f>
        <v/>
      </c>
      <c r="C448" s="9" t="str">
        <f>IF(A448&lt;&gt;"","Kasım 2026","")</f>
        <v/>
      </c>
      <c r="D448" s="12" t="str">
        <f>IF(A448&lt;&gt;"",'Aylık Ödemeler'!M27,"")</f>
        <v/>
      </c>
      <c r="E448" s="9" t="str">
        <f t="shared" si="7"/>
        <v/>
      </c>
      <c r="F448" s="9" t="str">
        <f t="shared" si="8"/>
        <v/>
      </c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11" t="str">
        <f>IF('Aylık Ödemeler'!N27&lt;&gt;"",DATE(2026,12,'Aylık Ödemeler'!B27),"")</f>
        <v/>
      </c>
      <c r="B449" s="9" t="str">
        <f>IF(A449&lt;&gt;"",'Aylık Ödemeler'!A27,"")</f>
        <v/>
      </c>
      <c r="C449" s="9" t="str">
        <f>IF(A449&lt;&gt;"","Aralık 2026","")</f>
        <v/>
      </c>
      <c r="D449" s="12" t="str">
        <f>IF(A449&lt;&gt;"",'Aylık Ödemeler'!N27,"")</f>
        <v/>
      </c>
      <c r="E449" s="9" t="str">
        <f t="shared" si="7"/>
        <v/>
      </c>
      <c r="F449" s="9" t="str">
        <f t="shared" si="8"/>
        <v/>
      </c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17" t="str">
        <f>== KREDİ KARTI ÖDEMELERİ ===</f>
        <v>#ERROR!</v>
      </c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1">
        <f>IF('Kredi Kart Ödemeleri'!H3&lt;&gt;"",DATE(2026,1,'Kredi Kart Ödemeleri'!F3),"")</f>
        <v>46022</v>
      </c>
      <c r="B452" s="52" t="str">
        <f>IF(A452&lt;&gt;"",'Kredi Kart Ödemeleri'!C3,"")</f>
        <v>Kredi Kartı</v>
      </c>
      <c r="C452" s="17" t="str">
        <f>IF(A452&lt;&gt;"","Ocak 2026","")</f>
        <v>Ocak 2026</v>
      </c>
      <c r="D452" s="52">
        <f>IF(A452&lt;&gt;"",'Kredi Kart Ödemeleri'!H3,"")</f>
        <v>0</v>
      </c>
      <c r="E452" s="17" t="str">
        <f t="shared" ref="E452:E463" si="9">IF(A452&lt;&gt;"","Kredi Kartı","")</f>
        <v>Kredi Kartı</v>
      </c>
      <c r="F452" s="17" t="str">
        <f t="shared" ref="F452:F463" si="10">IF(A452&lt;&gt;"","Bekliyor","")</f>
        <v>Bekliyor</v>
      </c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1">
        <f>IF('Kredi Kart Ödemeleri'!I3&lt;&gt;"",DATE(2026,2,'Kredi Kart Ödemeleri'!F3),"")</f>
        <v>46053</v>
      </c>
      <c r="B453" s="52" t="str">
        <f>IF(A453&lt;&gt;"",'Kredi Kart Ödemeleri'!C3,"")</f>
        <v>Kredi Kartı</v>
      </c>
      <c r="C453" s="17" t="str">
        <f>IF(A453&lt;&gt;"","Şubat 2026","")</f>
        <v>Şubat 2026</v>
      </c>
      <c r="D453" s="52">
        <f>IF(A453&lt;&gt;"",'Kredi Kart Ödemeleri'!I3,"")</f>
        <v>0</v>
      </c>
      <c r="E453" s="17" t="str">
        <f t="shared" si="9"/>
        <v>Kredi Kartı</v>
      </c>
      <c r="F453" s="17" t="str">
        <f t="shared" si="10"/>
        <v>Bekliyor</v>
      </c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1">
        <f>IF('Kredi Kart Ödemeleri'!J3&lt;&gt;"",DATE(2026,3,'Kredi Kart Ödemeleri'!F3),"")</f>
        <v>46081</v>
      </c>
      <c r="B454" s="52" t="str">
        <f>IF(A454&lt;&gt;"",'Kredi Kart Ödemeleri'!C3,"")</f>
        <v>Kredi Kartı</v>
      </c>
      <c r="C454" s="17" t="str">
        <f>IF(A454&lt;&gt;"","Mart 2026","")</f>
        <v>Mart 2026</v>
      </c>
      <c r="D454" s="52">
        <f>IF(A454&lt;&gt;"",'Kredi Kart Ödemeleri'!J3,"")</f>
        <v>0</v>
      </c>
      <c r="E454" s="17" t="str">
        <f t="shared" si="9"/>
        <v>Kredi Kartı</v>
      </c>
      <c r="F454" s="17" t="str">
        <f t="shared" si="10"/>
        <v>Bekliyor</v>
      </c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1">
        <f>IF('Kredi Kart Ödemeleri'!K3&lt;&gt;"",DATE(2026,4,'Kredi Kart Ödemeleri'!F3),"")</f>
        <v>46112</v>
      </c>
      <c r="B455" s="52" t="str">
        <f>IF(A455&lt;&gt;"",'Kredi Kart Ödemeleri'!C3,"")</f>
        <v>Kredi Kartı</v>
      </c>
      <c r="C455" s="17" t="str">
        <f>IF(A455&lt;&gt;"","Nisan 2026","")</f>
        <v>Nisan 2026</v>
      </c>
      <c r="D455" s="52">
        <f>IF(A455&lt;&gt;"",'Kredi Kart Ödemeleri'!K3,"")</f>
        <v>0</v>
      </c>
      <c r="E455" s="17" t="str">
        <f t="shared" si="9"/>
        <v>Kredi Kartı</v>
      </c>
      <c r="F455" s="17" t="str">
        <f t="shared" si="10"/>
        <v>Bekliyor</v>
      </c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1">
        <f>IF('Kredi Kart Ödemeleri'!L3&lt;&gt;"",DATE(2026,5,'Kredi Kart Ödemeleri'!F3),"")</f>
        <v>46142</v>
      </c>
      <c r="B456" s="52" t="str">
        <f>IF(A456&lt;&gt;"",'Kredi Kart Ödemeleri'!C3,"")</f>
        <v>Kredi Kartı</v>
      </c>
      <c r="C456" s="17" t="str">
        <f>IF(A456&lt;&gt;"","Mayıs 2026","")</f>
        <v>Mayıs 2026</v>
      </c>
      <c r="D456" s="52">
        <f>IF(A456&lt;&gt;"",'Kredi Kart Ödemeleri'!L3,"")</f>
        <v>0</v>
      </c>
      <c r="E456" s="17" t="str">
        <f t="shared" si="9"/>
        <v>Kredi Kartı</v>
      </c>
      <c r="F456" s="17" t="str">
        <f t="shared" si="10"/>
        <v>Bekliyor</v>
      </c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1">
        <f>IF('Kredi Kart Ödemeleri'!M3&lt;&gt;"",DATE(2026,6,'Kredi Kart Ödemeleri'!F3),"")</f>
        <v>46173</v>
      </c>
      <c r="B457" s="52" t="str">
        <f>IF(A457&lt;&gt;"",'Kredi Kart Ödemeleri'!C3,"")</f>
        <v>Kredi Kartı</v>
      </c>
      <c r="C457" s="17" t="str">
        <f>IF(A457&lt;&gt;"","Haziran 2026","")</f>
        <v>Haziran 2026</v>
      </c>
      <c r="D457" s="52">
        <f>IF(A457&lt;&gt;"",'Kredi Kart Ödemeleri'!M3,"")</f>
        <v>0</v>
      </c>
      <c r="E457" s="17" t="str">
        <f t="shared" si="9"/>
        <v>Kredi Kartı</v>
      </c>
      <c r="F457" s="17" t="str">
        <f t="shared" si="10"/>
        <v>Bekliyor</v>
      </c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1">
        <f>IF('Kredi Kart Ödemeleri'!N3&lt;&gt;"",DATE(2026,7,'Kredi Kart Ödemeleri'!F3),"")</f>
        <v>46203</v>
      </c>
      <c r="B458" s="52" t="str">
        <f>IF(A458&lt;&gt;"",'Kredi Kart Ödemeleri'!C3,"")</f>
        <v>Kredi Kartı</v>
      </c>
      <c r="C458" s="17" t="str">
        <f>IF(A458&lt;&gt;"","Temmuz 2026","")</f>
        <v>Temmuz 2026</v>
      </c>
      <c r="D458" s="52">
        <f>IF(A458&lt;&gt;"",'Kredi Kart Ödemeleri'!N3,"")</f>
        <v>0</v>
      </c>
      <c r="E458" s="17" t="str">
        <f t="shared" si="9"/>
        <v>Kredi Kartı</v>
      </c>
      <c r="F458" s="17" t="str">
        <f t="shared" si="10"/>
        <v>Bekliyor</v>
      </c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1">
        <f>IF('Kredi Kart Ödemeleri'!O3&lt;&gt;"",DATE(2026,8,'Kredi Kart Ödemeleri'!F3),"")</f>
        <v>46234</v>
      </c>
      <c r="B459" s="52" t="str">
        <f>IF(A459&lt;&gt;"",'Kredi Kart Ödemeleri'!C3,"")</f>
        <v>Kredi Kartı</v>
      </c>
      <c r="C459" s="17" t="str">
        <f>IF(A459&lt;&gt;"","Ağustos 2026","")</f>
        <v>Ağustos 2026</v>
      </c>
      <c r="D459" s="52">
        <f>IF(A459&lt;&gt;"",'Kredi Kart Ödemeleri'!O3,"")</f>
        <v>0</v>
      </c>
      <c r="E459" s="17" t="str">
        <f t="shared" si="9"/>
        <v>Kredi Kartı</v>
      </c>
      <c r="F459" s="17" t="str">
        <f t="shared" si="10"/>
        <v>Bekliyor</v>
      </c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1">
        <f>IF('Kredi Kart Ödemeleri'!P3&lt;&gt;"",DATE(2026,9,'Kredi Kart Ödemeleri'!F3),"")</f>
        <v>46265</v>
      </c>
      <c r="B460" s="52" t="str">
        <f>IF(A460&lt;&gt;"",'Kredi Kart Ödemeleri'!C3,"")</f>
        <v>Kredi Kartı</v>
      </c>
      <c r="C460" s="17" t="str">
        <f>IF(A460&lt;&gt;"","Eylül 2026","")</f>
        <v>Eylül 2026</v>
      </c>
      <c r="D460" s="52">
        <f>IF(A460&lt;&gt;"",'Kredi Kart Ödemeleri'!P3,"")</f>
        <v>0</v>
      </c>
      <c r="E460" s="17" t="str">
        <f t="shared" si="9"/>
        <v>Kredi Kartı</v>
      </c>
      <c r="F460" s="17" t="str">
        <f t="shared" si="10"/>
        <v>Bekliyor</v>
      </c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1">
        <f>IF('Kredi Kart Ödemeleri'!Q3&lt;&gt;"",DATE(2026,10,'Kredi Kart Ödemeleri'!F3),"")</f>
        <v>46295</v>
      </c>
      <c r="B461" s="52" t="str">
        <f>IF(A461&lt;&gt;"",'Kredi Kart Ödemeleri'!C3,"")</f>
        <v>Kredi Kartı</v>
      </c>
      <c r="C461" s="17" t="str">
        <f>IF(A461&lt;&gt;"","Ekim 2026","")</f>
        <v>Ekim 2026</v>
      </c>
      <c r="D461" s="52">
        <f>IF(A461&lt;&gt;"",'Kredi Kart Ödemeleri'!Q3,"")</f>
        <v>0</v>
      </c>
      <c r="E461" s="17" t="str">
        <f t="shared" si="9"/>
        <v>Kredi Kartı</v>
      </c>
      <c r="F461" s="17" t="str">
        <f t="shared" si="10"/>
        <v>Bekliyor</v>
      </c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1">
        <f>IF('Kredi Kart Ödemeleri'!R3&lt;&gt;"",DATE(2026,11,'Kredi Kart Ödemeleri'!F3),"")</f>
        <v>46326</v>
      </c>
      <c r="B462" s="52" t="str">
        <f>IF(A462&lt;&gt;"",'Kredi Kart Ödemeleri'!C3,"")</f>
        <v>Kredi Kartı</v>
      </c>
      <c r="C462" s="17" t="str">
        <f>IF(A462&lt;&gt;"","Kasım 2026","")</f>
        <v>Kasım 2026</v>
      </c>
      <c r="D462" s="52">
        <f>IF(A462&lt;&gt;"",'Kredi Kart Ödemeleri'!R3,"")</f>
        <v>0</v>
      </c>
      <c r="E462" s="17" t="str">
        <f t="shared" si="9"/>
        <v>Kredi Kartı</v>
      </c>
      <c r="F462" s="17" t="str">
        <f t="shared" si="10"/>
        <v>Bekliyor</v>
      </c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1">
        <f>IF('Kredi Kart Ödemeleri'!S3&lt;&gt;"",DATE(2026,12,'Kredi Kart Ödemeleri'!F3),"")</f>
        <v>46356</v>
      </c>
      <c r="B463" s="52" t="str">
        <f>IF(A463&lt;&gt;"",'Kredi Kart Ödemeleri'!C3,"")</f>
        <v>Kredi Kartı</v>
      </c>
      <c r="C463" s="17" t="str">
        <f>IF(A463&lt;&gt;"","Aralık 2026","")</f>
        <v>Aralık 2026</v>
      </c>
      <c r="D463" s="52">
        <f>IF(A463&lt;&gt;"",'Kredi Kart Ödemeleri'!S3,"")</f>
        <v>0</v>
      </c>
      <c r="E463" s="17" t="str">
        <f t="shared" si="9"/>
        <v>Kredi Kartı</v>
      </c>
      <c r="F463" s="17" t="str">
        <f t="shared" si="10"/>
        <v>Bekliyor</v>
      </c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F1"/>
    <mergeCell ref="A4:F4"/>
    <mergeCell ref="A25:F25"/>
    <mergeCell ref="A56:F56"/>
    <mergeCell ref="A72:F72"/>
    <mergeCell ref="A88:F88"/>
    <mergeCell ref="A209:F209"/>
  </mergeCells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0.0"/>
    <col customWidth="1" min="2" max="6" width="8.71"/>
  </cols>
  <sheetData>
    <row r="1" ht="30.0" customHeight="1">
      <c r="A1" s="32" t="s">
        <v>151</v>
      </c>
      <c r="B1" s="2"/>
      <c r="C1" s="2"/>
      <c r="D1" s="2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5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54" t="s">
        <v>152</v>
      </c>
      <c r="B4" s="2"/>
      <c r="C4" s="2"/>
      <c r="D4" s="2"/>
      <c r="E4" s="3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53" t="s">
        <v>153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53" t="s">
        <v>154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5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54" t="s">
        <v>155</v>
      </c>
      <c r="B8" s="2"/>
      <c r="C8" s="2"/>
      <c r="D8" s="2"/>
      <c r="E8" s="3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55" t="s">
        <v>156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53" t="s">
        <v>157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53" t="s">
        <v>158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53" t="s">
        <v>159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53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55" t="s">
        <v>160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3" t="s">
        <v>161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53" t="s">
        <v>162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53" t="s">
        <v>163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53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55" t="s">
        <v>164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53" t="s">
        <v>165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53" t="s">
        <v>166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53" t="s">
        <v>167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53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55" t="s">
        <v>168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53" t="s">
        <v>169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53" t="s">
        <v>170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53" t="s">
        <v>171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53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5" t="s">
        <v>172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53" t="s">
        <v>173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53" t="s">
        <v>174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53" t="s">
        <v>175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53" t="s">
        <v>176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53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54" t="s">
        <v>177</v>
      </c>
      <c r="B36" s="2"/>
      <c r="C36" s="2"/>
      <c r="D36" s="2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3" t="s">
        <v>178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53" t="s">
        <v>179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53" t="s">
        <v>180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53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54" t="s">
        <v>181</v>
      </c>
      <c r="B41" s="2"/>
      <c r="C41" s="2"/>
      <c r="D41" s="2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53" t="s">
        <v>182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53" t="s">
        <v>183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53" t="s">
        <v>184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53" t="s">
        <v>185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53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54" t="s">
        <v>186</v>
      </c>
      <c r="B47" s="2"/>
      <c r="C47" s="2"/>
      <c r="D47" s="2"/>
      <c r="E47" s="3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53" t="s">
        <v>187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53" t="s">
        <v>188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3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3" t="s">
        <v>189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3" t="s">
        <v>190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">
    <mergeCell ref="A1:E1"/>
    <mergeCell ref="A4:E4"/>
    <mergeCell ref="A8:E8"/>
    <mergeCell ref="A36:E36"/>
    <mergeCell ref="A41:E41"/>
    <mergeCell ref="A47:E47"/>
  </mergeCells>
  <printOptions/>
  <pageMargins bottom="1.0" footer="0.0" header="0.0" left="0.75" right="0.75" top="1.0"/>
  <pageSetup orientation="landscape"/>
  <drawing r:id="rId1"/>
</worksheet>
</file>